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66925"/>
  <mc:AlternateContent xmlns:mc="http://schemas.openxmlformats.org/markup-compatibility/2006">
    <mc:Choice Requires="x15">
      <x15ac:absPath xmlns:x15ac="http://schemas.microsoft.com/office/spreadsheetml/2010/11/ac" url="https://nhiimpl1-my.sharepoint.com/personal/vinayjindal_nhit_co_in/Documents/Documents/RFPs FY 25-26/RFP - SITC Street Light Orai Bara NEPPL 071125/"/>
    </mc:Choice>
  </mc:AlternateContent>
  <xr:revisionPtr revIDLastSave="22" documentId="8_{A583B202-1F37-4D56-BCA5-ACEF7580D96A}" xr6:coauthVersionLast="47" xr6:coauthVersionMax="47" xr10:uidLastSave="{1B9CEEC2-D146-4CC8-97E2-070715428F40}"/>
  <bookViews>
    <workbookView xWindow="-110" yWindow="-110" windowWidth="19420" windowHeight="10300" activeTab="5" xr2:uid="{CA538280-5152-488C-B4B4-CE7B428C65FC}"/>
  </bookViews>
  <sheets>
    <sheet name="BOQ" sheetId="16" r:id="rId1"/>
    <sheet name="summary" sheetId="2" r:id="rId2"/>
    <sheet name="Street light observation" sheetId="13" r:id="rId3"/>
    <sheet name="Light poles" sheetId="17" r:id="rId4"/>
    <sheet name="Cable" sheetId="6" r:id="rId5"/>
    <sheet name="Earthing" sheetId="9" r:id="rId6"/>
  </sheets>
  <definedNames>
    <definedName name="_xlnm._FilterDatabase" localSheetId="4" hidden="1">Cable!$M$1:$M$24</definedName>
    <definedName name="_xlnm.Print_Area" localSheetId="0">BOQ!$A$1:$G$27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2" l="1"/>
  <c r="D15" i="2"/>
  <c r="D16" i="2"/>
  <c r="D14" i="2"/>
  <c r="J25" i="17"/>
  <c r="K25" i="17"/>
  <c r="N25" i="17"/>
  <c r="O25" i="17"/>
  <c r="D14" i="16"/>
  <c r="S30" i="13" l="1"/>
  <c r="S29" i="13"/>
  <c r="S28" i="13"/>
  <c r="S27" i="13"/>
  <c r="D12" i="16" l="1"/>
  <c r="D7" i="2" l="1"/>
  <c r="D13" i="2"/>
  <c r="D17" i="16" s="1"/>
  <c r="D12" i="2"/>
  <c r="D16" i="16" s="1"/>
  <c r="S32" i="13"/>
  <c r="S31" i="13"/>
  <c r="D10" i="2"/>
  <c r="D19" i="16" s="1"/>
  <c r="D9" i="2"/>
  <c r="D18" i="16" s="1"/>
  <c r="P33" i="13"/>
  <c r="P32" i="13"/>
  <c r="P31" i="13"/>
  <c r="D8" i="2"/>
  <c r="D11" i="16" s="1"/>
  <c r="D6" i="2"/>
  <c r="D5" i="2"/>
  <c r="D8" i="16" s="1"/>
  <c r="N31" i="6"/>
  <c r="D4" i="2"/>
  <c r="D10" i="16" s="1"/>
  <c r="D3" i="2"/>
  <c r="D9" i="16" s="1"/>
  <c r="J24" i="9"/>
  <c r="I31" i="13"/>
  <c r="AJ25" i="13"/>
  <c r="AI25" i="13"/>
  <c r="I36" i="13" s="1"/>
  <c r="D11" i="2" s="1"/>
  <c r="D5" i="16" s="1"/>
  <c r="AH20" i="13"/>
  <c r="AH18" i="13"/>
  <c r="AH15" i="13"/>
  <c r="AH13" i="13"/>
  <c r="AH8" i="13"/>
  <c r="AH24" i="13"/>
  <c r="AH23" i="13"/>
  <c r="AH12" i="13"/>
  <c r="AH25" i="13" s="1"/>
  <c r="I35" i="13" s="1"/>
  <c r="AH11" i="13"/>
  <c r="AH10" i="13"/>
  <c r="AH5" i="13"/>
  <c r="AH4" i="13"/>
  <c r="AG5" i="13"/>
  <c r="AG10" i="13"/>
  <c r="AG11" i="13"/>
  <c r="AG12" i="13"/>
  <c r="AG23" i="13"/>
  <c r="AG24" i="13"/>
  <c r="AG4" i="13"/>
  <c r="AF15" i="13"/>
  <c r="AF25" i="13" s="1"/>
  <c r="I33" i="13" s="1"/>
  <c r="N30" i="6"/>
  <c r="H23" i="9"/>
  <c r="H22" i="9"/>
  <c r="H21" i="9"/>
  <c r="H20" i="9"/>
  <c r="H19" i="9"/>
  <c r="H18" i="9"/>
  <c r="H17" i="9"/>
  <c r="H16" i="9"/>
  <c r="H15" i="9"/>
  <c r="H14" i="9"/>
  <c r="H13" i="9"/>
  <c r="H12" i="9"/>
  <c r="H11" i="9"/>
  <c r="H10" i="9"/>
  <c r="H9" i="9"/>
  <c r="H8" i="9"/>
  <c r="H7" i="9"/>
  <c r="H6" i="9"/>
  <c r="H5" i="9"/>
  <c r="H4" i="9"/>
  <c r="H3" i="9"/>
  <c r="F14" i="9"/>
  <c r="F17" i="9"/>
  <c r="F18" i="9"/>
  <c r="F19" i="9"/>
  <c r="F22" i="9"/>
  <c r="F23" i="9"/>
  <c r="F13" i="9"/>
  <c r="F12" i="9"/>
  <c r="F11" i="9"/>
  <c r="F10" i="9"/>
  <c r="F9" i="9"/>
  <c r="F8" i="9"/>
  <c r="F7" i="9"/>
  <c r="F6" i="9"/>
  <c r="F5" i="9"/>
  <c r="F4" i="9"/>
  <c r="F3" i="9"/>
  <c r="P24" i="6"/>
  <c r="P23" i="6"/>
  <c r="P22" i="6"/>
  <c r="P21" i="6"/>
  <c r="P20" i="6"/>
  <c r="P19" i="6"/>
  <c r="P18" i="6"/>
  <c r="P17" i="6"/>
  <c r="P16" i="6"/>
  <c r="P15" i="6"/>
  <c r="P14" i="6"/>
  <c r="P13" i="6"/>
  <c r="P12" i="6"/>
  <c r="P11" i="6"/>
  <c r="P10" i="6"/>
  <c r="P9" i="6"/>
  <c r="P8" i="6"/>
  <c r="P7" i="6"/>
  <c r="P6" i="6"/>
  <c r="P5" i="6"/>
  <c r="P4" i="6"/>
  <c r="L21" i="6"/>
  <c r="N21" i="6" s="1"/>
  <c r="L24" i="6"/>
  <c r="N24" i="6" s="1"/>
  <c r="L23" i="6"/>
  <c r="N23" i="6" s="1"/>
  <c r="L22" i="6"/>
  <c r="N22" i="6" s="1"/>
  <c r="L20" i="6"/>
  <c r="N20" i="6" s="1"/>
  <c r="L19" i="6"/>
  <c r="N19" i="6" s="1"/>
  <c r="L18" i="6"/>
  <c r="N18" i="6" s="1"/>
  <c r="L17" i="6"/>
  <c r="N17" i="6" s="1"/>
  <c r="L16" i="6"/>
  <c r="O16" i="6" s="1"/>
  <c r="Q16" i="6" s="1"/>
  <c r="L15" i="6"/>
  <c r="N15" i="6" s="1"/>
  <c r="L14" i="6"/>
  <c r="N14" i="6" s="1"/>
  <c r="L13" i="6"/>
  <c r="N13" i="6" s="1"/>
  <c r="L12" i="6"/>
  <c r="N12" i="6" s="1"/>
  <c r="L11" i="6"/>
  <c r="N11" i="6" s="1"/>
  <c r="L10" i="6"/>
  <c r="O10" i="6" s="1"/>
  <c r="Q10" i="6" s="1"/>
  <c r="L9" i="6"/>
  <c r="O9" i="6" s="1"/>
  <c r="Q9" i="6" s="1"/>
  <c r="L8" i="6"/>
  <c r="O8" i="6" s="1"/>
  <c r="Q8" i="6" s="1"/>
  <c r="L7" i="6"/>
  <c r="N7" i="6" s="1"/>
  <c r="L6" i="6"/>
  <c r="N6" i="6" s="1"/>
  <c r="L5" i="6"/>
  <c r="N5" i="6" s="1"/>
  <c r="L4" i="6"/>
  <c r="N4" i="6" s="1"/>
  <c r="K25" i="6"/>
  <c r="J25" i="6"/>
  <c r="I25" i="6"/>
  <c r="H25" i="6"/>
  <c r="G25" i="6"/>
  <c r="AB23" i="13"/>
  <c r="AB20" i="13"/>
  <c r="AB19" i="13"/>
  <c r="AB18" i="13"/>
  <c r="AB16" i="13"/>
  <c r="AB14" i="13"/>
  <c r="AB13" i="13"/>
  <c r="AB9" i="13"/>
  <c r="AB10" i="13"/>
  <c r="AB11" i="13"/>
  <c r="AB8" i="13"/>
  <c r="W25" i="13"/>
  <c r="J25" i="13"/>
  <c r="K25" i="13"/>
  <c r="L25" i="13"/>
  <c r="M25" i="13"/>
  <c r="N25" i="13"/>
  <c r="O25" i="13"/>
  <c r="P25" i="13"/>
  <c r="T6" i="13"/>
  <c r="Q5" i="13"/>
  <c r="R5" i="13"/>
  <c r="S5" i="13"/>
  <c r="T5" i="13"/>
  <c r="Q6" i="13"/>
  <c r="R6" i="13"/>
  <c r="S6" i="13"/>
  <c r="Q7" i="13"/>
  <c r="R7" i="13"/>
  <c r="S7" i="13"/>
  <c r="T7" i="13"/>
  <c r="Q8" i="13"/>
  <c r="R8" i="13"/>
  <c r="S8" i="13"/>
  <c r="T8" i="13"/>
  <c r="Q9" i="13"/>
  <c r="R9" i="13"/>
  <c r="S9" i="13"/>
  <c r="T9" i="13"/>
  <c r="Q10" i="13"/>
  <c r="R10" i="13"/>
  <c r="S10" i="13"/>
  <c r="T10" i="13"/>
  <c r="Q11" i="13"/>
  <c r="R11" i="13"/>
  <c r="S11" i="13"/>
  <c r="T11" i="13"/>
  <c r="Q12" i="13"/>
  <c r="R12" i="13"/>
  <c r="S12" i="13"/>
  <c r="T12" i="13"/>
  <c r="Q13" i="13"/>
  <c r="R13" i="13"/>
  <c r="S13" i="13"/>
  <c r="T13" i="13"/>
  <c r="Q14" i="13"/>
  <c r="R14" i="13"/>
  <c r="S14" i="13"/>
  <c r="T14" i="13"/>
  <c r="Q15" i="13"/>
  <c r="R15" i="13"/>
  <c r="S15" i="13"/>
  <c r="T15" i="13"/>
  <c r="Q16" i="13"/>
  <c r="R16" i="13"/>
  <c r="S16" i="13"/>
  <c r="T16" i="13"/>
  <c r="Q17" i="13"/>
  <c r="R17" i="13"/>
  <c r="S17" i="13"/>
  <c r="T17" i="13"/>
  <c r="Q18" i="13"/>
  <c r="R18" i="13"/>
  <c r="S18" i="13"/>
  <c r="T18" i="13"/>
  <c r="Q19" i="13"/>
  <c r="V19" i="13" s="1"/>
  <c r="R19" i="13"/>
  <c r="S19" i="13"/>
  <c r="T19" i="13"/>
  <c r="Q20" i="13"/>
  <c r="R20" i="13"/>
  <c r="S20" i="13"/>
  <c r="T20" i="13"/>
  <c r="Q21" i="13"/>
  <c r="V21" i="13" s="1"/>
  <c r="R21" i="13"/>
  <c r="S21" i="13"/>
  <c r="T21" i="13"/>
  <c r="Q22" i="13"/>
  <c r="V22" i="13" s="1"/>
  <c r="X22" i="13" s="1"/>
  <c r="R22" i="13"/>
  <c r="S22" i="13"/>
  <c r="T22" i="13"/>
  <c r="Q23" i="13"/>
  <c r="R23" i="13"/>
  <c r="S23" i="13"/>
  <c r="T23" i="13"/>
  <c r="V23" i="13" s="1"/>
  <c r="X23" i="13" s="1"/>
  <c r="Q24" i="13"/>
  <c r="R24" i="13"/>
  <c r="V24" i="13" s="1"/>
  <c r="Z24" i="13" s="1"/>
  <c r="S24" i="13"/>
  <c r="T24" i="13"/>
  <c r="T4" i="13"/>
  <c r="S4" i="13"/>
  <c r="R4" i="13"/>
  <c r="Q4" i="13"/>
  <c r="I25" i="13"/>
  <c r="F25" i="16" l="1"/>
  <c r="F26" i="16"/>
  <c r="F27" i="16" s="1"/>
  <c r="E7" i="2"/>
  <c r="U20" i="13"/>
  <c r="AG25" i="13"/>
  <c r="I34" i="13" s="1"/>
  <c r="U14" i="13"/>
  <c r="U23" i="13"/>
  <c r="U17" i="13"/>
  <c r="U15" i="13"/>
  <c r="U11" i="13"/>
  <c r="U9" i="13"/>
  <c r="U7" i="13"/>
  <c r="U12" i="13"/>
  <c r="T25" i="13"/>
  <c r="U6" i="13"/>
  <c r="U8" i="13"/>
  <c r="U18" i="13"/>
  <c r="U16" i="13"/>
  <c r="U10" i="13"/>
  <c r="U4" i="13"/>
  <c r="U21" i="13"/>
  <c r="U13" i="13"/>
  <c r="U5" i="13"/>
  <c r="U22" i="13"/>
  <c r="Z23" i="13"/>
  <c r="U24" i="13"/>
  <c r="U19" i="13"/>
  <c r="H24" i="9"/>
  <c r="P25" i="6"/>
  <c r="N8" i="6"/>
  <c r="N16" i="6"/>
  <c r="O24" i="6"/>
  <c r="Q24" i="6" s="1"/>
  <c r="O17" i="6"/>
  <c r="Q17" i="6" s="1"/>
  <c r="O20" i="6"/>
  <c r="Q20" i="6" s="1"/>
  <c r="N10" i="6"/>
  <c r="O12" i="6"/>
  <c r="Q12" i="6" s="1"/>
  <c r="N9" i="6"/>
  <c r="L25" i="6"/>
  <c r="O19" i="6"/>
  <c r="Q19" i="6" s="1"/>
  <c r="O11" i="6"/>
  <c r="Q11" i="6" s="1"/>
  <c r="O18" i="6"/>
  <c r="Q18" i="6" s="1"/>
  <c r="O4" i="6"/>
  <c r="Q4" i="6" s="1"/>
  <c r="O23" i="6"/>
  <c r="Q23" i="6" s="1"/>
  <c r="O7" i="6"/>
  <c r="Q7" i="6" s="1"/>
  <c r="O22" i="6"/>
  <c r="Q22" i="6" s="1"/>
  <c r="O14" i="6"/>
  <c r="Q14" i="6" s="1"/>
  <c r="O6" i="6"/>
  <c r="Q6" i="6" s="1"/>
  <c r="O15" i="6"/>
  <c r="Q15" i="6" s="1"/>
  <c r="O21" i="6"/>
  <c r="Q21" i="6" s="1"/>
  <c r="O13" i="6"/>
  <c r="Q13" i="6" s="1"/>
  <c r="O5" i="6"/>
  <c r="Q5" i="6" s="1"/>
  <c r="V16" i="13"/>
  <c r="Z16" i="13" s="1"/>
  <c r="R25" i="13"/>
  <c r="V4" i="13"/>
  <c r="V20" i="13"/>
  <c r="X20" i="13" s="1"/>
  <c r="V8" i="13"/>
  <c r="Z8" i="13" s="1"/>
  <c r="V7" i="13"/>
  <c r="X7" i="13" s="1"/>
  <c r="X21" i="13"/>
  <c r="Z21" i="13"/>
  <c r="Z19" i="13"/>
  <c r="X19" i="13"/>
  <c r="X24" i="13"/>
  <c r="Z22" i="13"/>
  <c r="V6" i="13"/>
  <c r="V14" i="13"/>
  <c r="V10" i="13"/>
  <c r="V11" i="13"/>
  <c r="V5" i="13"/>
  <c r="S25" i="13"/>
  <c r="V18" i="13"/>
  <c r="V12" i="13"/>
  <c r="V17" i="13"/>
  <c r="V15" i="13"/>
  <c r="V13" i="13"/>
  <c r="V9" i="13"/>
  <c r="Q25" i="13"/>
  <c r="N28" i="6"/>
  <c r="I4" i="9"/>
  <c r="I5" i="9"/>
  <c r="I6" i="9"/>
  <c r="Z20" i="13" l="1"/>
  <c r="U25" i="13"/>
  <c r="X8" i="13"/>
  <c r="X16" i="13"/>
  <c r="Q25" i="6"/>
  <c r="I24" i="9"/>
  <c r="N25" i="6"/>
  <c r="O25" i="6"/>
  <c r="N29" i="6" s="1"/>
  <c r="Z7" i="13"/>
  <c r="X4" i="13"/>
  <c r="Z4" i="13"/>
  <c r="Z11" i="13"/>
  <c r="X11" i="13"/>
  <c r="X15" i="13"/>
  <c r="Z15" i="13"/>
  <c r="Z10" i="13"/>
  <c r="X10" i="13"/>
  <c r="Z17" i="13"/>
  <c r="X17" i="13"/>
  <c r="X14" i="13"/>
  <c r="Z14" i="13"/>
  <c r="Z9" i="13"/>
  <c r="X9" i="13"/>
  <c r="X5" i="13"/>
  <c r="Z5" i="13"/>
  <c r="X13" i="13"/>
  <c r="Z13" i="13"/>
  <c r="X12" i="13"/>
  <c r="Z12" i="13"/>
  <c r="Z18" i="13"/>
  <c r="X18" i="13"/>
  <c r="X6" i="13"/>
  <c r="Z6" i="13"/>
  <c r="V25" i="13"/>
  <c r="P27" i="13"/>
  <c r="I27" i="13"/>
  <c r="I29" i="13"/>
  <c r="P30" i="13"/>
  <c r="I28" i="13"/>
  <c r="N27" i="6"/>
  <c r="X25" i="13" l="1"/>
  <c r="P28" i="13"/>
  <c r="P29" i="13"/>
  <c r="I30" i="13"/>
</calcChain>
</file>

<file path=xl/sharedStrings.xml><?xml version="1.0" encoding="utf-8"?>
<sst xmlns="http://schemas.openxmlformats.org/spreadsheetml/2006/main" count="755" uniqueCount="243">
  <si>
    <t>ORAI-BARA PROJECT</t>
  </si>
  <si>
    <t>Sr. Nos</t>
  </si>
  <si>
    <t>Items</t>
  </si>
  <si>
    <t>Unit</t>
  </si>
  <si>
    <t>Qty</t>
  </si>
  <si>
    <t>Rate</t>
  </si>
  <si>
    <t>Amount</t>
  </si>
  <si>
    <t>Remarks</t>
  </si>
  <si>
    <t>Street Light Sub Feeder Pillar</t>
  </si>
  <si>
    <t>Supply, Installation, Testing and Commissioning of Following Sub Feeder Pillars, With Provision of Metering System, suitable for 415 V, 1 phase / 3 phase, 4 wire, 50 Hz, power supply distribution system.  The panel shall be 1.6mm sheet metal enclosed, double door conforming to IP 54, with Bus bars.  The painting process shall conform to relevant IS code for out door application. 
I/C : 63A 4pole  MCB - 1 No. + Indication Lamp : - 3 Nos. + 80A 4P Contactor + A/M Selector switch + 1no. Astronomical Time Switch, Push Button Start and Stop.
O/G : 40 A TP MCB 4 Nos.</t>
  </si>
  <si>
    <t>Nos</t>
  </si>
  <si>
    <t>LT Cables, Terminations &amp; HDPE Pipe</t>
  </si>
  <si>
    <t>P/Laying P.V.C. / XLPE insulated &amp; P.V.C. sheathed cable of 1.1 KV grade with aluminium / copper conductor of IS:1554 P-I / IS :7098 P - I in ground/ HDPE Pipe including excavation of 30cmx40cm- Depth 250 MM size trench, refilling earth, compaction of earth, making necessary connection, testing etc. as required of size. Rate also includes Supplying and making one end termination with single compression brass gland, aluminium lugs duly crimped with crimping tool, PVC tape etc for following size:</t>
  </si>
  <si>
    <t>a</t>
  </si>
  <si>
    <t>1.5 Sq.mm  (3 core) Copper Flexible Cable (From Pole MCB to Lighting Fixture)</t>
  </si>
  <si>
    <t>Mtr</t>
  </si>
  <si>
    <t>b</t>
  </si>
  <si>
    <t>16 Sq.mm  (4 core) Aluminium Cable (From Street Light Pole to Pole)</t>
  </si>
  <si>
    <t>c</t>
  </si>
  <si>
    <t xml:space="preserve">25.0 Sq.mm 4 core Aluminium Cable (From Discom Pole to Meter) and LHS panel to RHS panel </t>
  </si>
  <si>
    <t>d</t>
  </si>
  <si>
    <t>HDPE pipe with I.D. 43mm &amp; O.D. 50 mm. (For Cable Laying)</t>
  </si>
  <si>
    <t>e</t>
  </si>
  <si>
    <t>50 mm HDPE pipe double laying  by HDD method</t>
  </si>
  <si>
    <t>Earthing</t>
  </si>
  <si>
    <t xml:space="preserve"> SITC of Gl Earthing (GI Pipe) 2000 mm long, 50 MM Dia Earthing with GI Supply &amp; Laying Hot Deep GI  12 SWG or 8 Nos earth wire in horizontal or vertical run in ground/ surface/ recess including riveting, soldering, saddles,  concreating in small shoulder  on making connection etc. as required. Earthing should be 1 nos, for 4poles.</t>
  </si>
  <si>
    <t>Street light pole 12 Meter and 9 Meter</t>
  </si>
  <si>
    <t xml:space="preserve">Supplying, Installation, testing &amp; erecting of 150Watt Led Street Light  with 5700 deg K color temprature  with single piece  pressure die-cast aluminium housing with extended heat sink with constant Current External Driver and Inbuilt Electrical Protection like over/under voltage, short circuit open circuit ,miswiring.
1. Housing made of pressure die cast aluminium with well designed heat sink  for rapid heat dissipation . The Lighting Part i.e. LED source and the Led Driver should be separated from each other thru a chamber for better performance and Life . 
2. PC Injection Moulded Diffuser for high light transmitivity .
3. Min IP 66  Ingress Protection Classification.
4. External Silicon Potted driver for ensuring better reliability and safety . The fixture should be with LT Royal red Color powder coated with Nano Technology
5 . The driver should be easily maintainable from top/ Bottom, special hingeble mechanism to be Provided.  The fixture be able to be maintained using a suitable allen Key only.
6 The fixture should be provided with 10KV Surge Protection
7. The Fixture should be able to pole as well as diretct mounting </t>
  </si>
  <si>
    <t xml:space="preserve">Supplying, Installation, testing &amp; erecting of 200Watt Led Street Light with 5700 deg K color temprature  with single piece  pressure die-cast aluminium housing with extended heat sink with constant Current External Driver and Inbuilt Electrical Protection like over/under voltage, short circuit open circuit ,miswiring.
1. Housing made of pressure die cast aluminium with well designed heat sink  for rapid heat dissipation . The Lighting Part i.e. LED source and the Led Driver should be separated from each other thru a chamber for better performance and Life . 
2. PC Injection Moulded Diffuser for high light transmitivity .
3. Min IP 66  Ingress Protection Classification.
4. External Silicon Potted driver for ensuring better reliability and safety . The fixture should be with LT Royal red Color powder coated with Nano Technology
5 . The driver should be easily maintainable from top/ Bottom, special hingeble mechanism to be Provided.  The fixture be able to be maintained using a suitable allen Key only.
6 The fixture should be provided with 10KV Surge Protection
7. The Fixture should be able to pole as well as diretct mounting </t>
  </si>
  <si>
    <t xml:space="preserve"> SITC of Single pole MCB 10 AMP</t>
  </si>
  <si>
    <t>SITC of  4 Pole 63 AMP terminal plate with Bakelite Plate sheet for Street Light pole</t>
  </si>
  <si>
    <t>Total</t>
  </si>
  <si>
    <t>GST@18 %</t>
  </si>
  <si>
    <t>Garand Total Amount with Transportation loading and unloading</t>
  </si>
  <si>
    <t>Orai-bara project</t>
  </si>
  <si>
    <t>Sr.no.</t>
  </si>
  <si>
    <t>Description of item</t>
  </si>
  <si>
    <t>Required QTY</t>
  </si>
  <si>
    <t>Remark</t>
  </si>
  <si>
    <t xml:space="preserve"> 16 SQMM 4 Core armoured cable</t>
  </si>
  <si>
    <t>Rm</t>
  </si>
  <si>
    <t>25 SQMM 4 Core armoured cable</t>
  </si>
  <si>
    <t>RM</t>
  </si>
  <si>
    <t>1.5 SQMM 3 Core  copper wire</t>
  </si>
  <si>
    <t>Chemical earthing GI 2M</t>
  </si>
  <si>
    <t>Nos.</t>
  </si>
  <si>
    <t>Total GI wire  12 SWG or 8 Nos</t>
  </si>
  <si>
    <t>HDPE Duct 50MM dia</t>
  </si>
  <si>
    <t>10AMP SP MCB</t>
  </si>
  <si>
    <t>Total 4 Pole 63 AMP terminal plate with Sheet</t>
  </si>
  <si>
    <t>Total New feeder panel</t>
  </si>
  <si>
    <t>Total LED requirement 150 W</t>
  </si>
  <si>
    <t>Total LED requirement 200 W</t>
  </si>
  <si>
    <t>9m street light pole with single arm</t>
  </si>
  <si>
    <t>9m street light pole with Double arm</t>
  </si>
  <si>
    <t>12 m street light pole with single arm</t>
  </si>
  <si>
    <t>12 m street light pole with Double arm</t>
  </si>
  <si>
    <t>Street Light Observation &amp; Details</t>
  </si>
  <si>
    <t xml:space="preserve">Sr. No. </t>
  </si>
  <si>
    <t xml:space="preserve">Location </t>
  </si>
  <si>
    <t xml:space="preserve">Chanage </t>
  </si>
  <si>
    <t>Consumer No.</t>
  </si>
  <si>
    <t>Sanction/demand load</t>
  </si>
  <si>
    <t xml:space="preserve">Median/Shoulder/Service road/Truck Lay </t>
  </si>
  <si>
    <t xml:space="preserve">Pole to pole distance in Mtr. </t>
  </si>
  <si>
    <t>Avalable Pole Single Arm</t>
  </si>
  <si>
    <t>Missing  Pole Single Arm</t>
  </si>
  <si>
    <t>Avalable Pole Double Arm</t>
  </si>
  <si>
    <t>Missing  Pole Double Arm</t>
  </si>
  <si>
    <t>Total  Nos Pole</t>
  </si>
  <si>
    <t>Total Nos of Pole</t>
  </si>
  <si>
    <t>Total No. of LED Fixture</t>
  </si>
  <si>
    <t>Total No. Sodium Vapour Fixture</t>
  </si>
  <si>
    <t>Total LED and SVLF</t>
  </si>
  <si>
    <t>Each LED Watt</t>
  </si>
  <si>
    <t>Total LED watt</t>
  </si>
  <si>
    <t>Each Sodiam Vapour Watt</t>
  </si>
  <si>
    <t>Total Sodium Vapour Watt</t>
  </si>
  <si>
    <t>Functional Light Fixture</t>
  </si>
  <si>
    <t>Non functional Light Fixture</t>
  </si>
  <si>
    <t>Missing Light Fixture</t>
  </si>
  <si>
    <t xml:space="preserve"> Approx . HDD from meter to  Feeder panel </t>
  </si>
  <si>
    <t xml:space="preserve"> Approx HDPE 50 MM for HDD</t>
  </si>
  <si>
    <t xml:space="preserve"> Approx 25 SQMM 4 Core cable </t>
  </si>
  <si>
    <t>Nos of  feeder panel</t>
  </si>
  <si>
    <t xml:space="preserve"> Manual Change over 100 Amp 3 phase</t>
  </si>
  <si>
    <t>Current Observation</t>
  </si>
  <si>
    <t xml:space="preserve">From </t>
  </si>
  <si>
    <t>To</t>
  </si>
  <si>
    <t xml:space="preserve">9 Mtr Pole Single Arm </t>
  </si>
  <si>
    <t>12 Mtr Pole single Arm</t>
  </si>
  <si>
    <t>9 Mtr Pole Single Arm</t>
  </si>
  <si>
    <t>9 Mtr Pole Double  Arm</t>
  </si>
  <si>
    <t>12 Mtr Pole Double  Arm</t>
  </si>
  <si>
    <t>12 Mtr Pole Double Arm</t>
  </si>
  <si>
    <t>johlupur</t>
  </si>
  <si>
    <t>18 KW</t>
  </si>
  <si>
    <t xml:space="preserve">Median </t>
  </si>
  <si>
    <t>-</t>
  </si>
  <si>
    <t>1No. street light pole 12 Mtr height double arm missing &amp; Cable need to replaced new 16 SQmm 4 core Aluminium aurmerd cable 625 Mtr required, 25 MM HDPE Pipe for cable laying 500 Mtr Cable connector with lug, 2 Amp single pole MCB for each pole &amp; Pole door cover of each pole and feeder Pillar of 10 KW required</t>
  </si>
  <si>
    <t>kalpi flyovar</t>
  </si>
  <si>
    <t>15 KW</t>
  </si>
  <si>
    <t>10 nos double arm 9 Mtr height pole missing, feeder Pillar required, Cable need to replaced new 16 SQmm 4 core Aluminium aurmerd cable 1815 Mtr required, 25 MM HDPE Pipe for cable laying 1700 Mtr.  Cable connector with lug, 2 Amp single pole MCB for each pole &amp; Pole door cover of each pole.</t>
  </si>
  <si>
    <t>kalpi old bridge</t>
  </si>
  <si>
    <t>7.5 KW</t>
  </si>
  <si>
    <t>Shoulder LHS</t>
  </si>
  <si>
    <t>Cable need to replaced new 16 SQMM 4 core Aluminium Armerd 1050 Mtr &amp; 25 SQMM HDPE Pipe for cable laying 900 Mtr. Cable connector with lug, 2 Amp single pole MCB for each pole &amp; Pole door cover of each pole.</t>
  </si>
  <si>
    <t>kalpi New bridge</t>
  </si>
  <si>
    <t>Shoulder RHS</t>
  </si>
  <si>
    <t>Cable need to replaced new 16 SQMM 4 core Aluminium Armerd 1100 Mtr &amp; 25 SQMM HDPE Pipe for cable laying 1000 Mtr. Cable connector with lug, 2 Amp single pole MCB for each pole &amp; Pole door cover of each pole Feeder pillar required of 5 KW.</t>
  </si>
  <si>
    <t>Bhognipur Flyover</t>
  </si>
  <si>
    <t>1550+100</t>
  </si>
  <si>
    <t>1551+400</t>
  </si>
  <si>
    <t>33.33 KVA</t>
  </si>
  <si>
    <t>Median</t>
  </si>
  <si>
    <t>9 Nos. street light pole double arm 12 Mtr height missing, Cable need to replaced new 16 SQMM 4 core Aluminium Armerd 1030 Mtr &amp; 25 SQMM HDPE Pipe for cable laying 900 Mtr. Cable connector with lug, 2 Amp single pole MCB for each pole &amp; Pole door cover of each pole Feeder pillar required of 25 KW.</t>
  </si>
  <si>
    <t>1549+500</t>
  </si>
  <si>
    <t>1549+730</t>
  </si>
  <si>
    <t>Truck Laybay</t>
  </si>
  <si>
    <t>2 Nos. Single arm 9 Mtr Height street light pole missing, Cable need to replaced new 16 SQMM 4 core Aluminium Armerd 500 Mtr &amp; 25 SQMM HDPE Pipe for cable laying 450 Mtr. Cable connector with lug, 2 Amp single pole MCB for each pole &amp; Pole door cover of each pole.</t>
  </si>
  <si>
    <t>Bhoganipur</t>
  </si>
  <si>
    <t>1551+450</t>
  </si>
  <si>
    <t>19.44 KVA</t>
  </si>
  <si>
    <t>3 Nos. street light pole 12 Mtr height double arm missing, Cable need to replaced new 16 SQMM 4 core Aluminium Armerd 1090 Mtr &amp; 25 SQMM HDPE Pipe for cable laying 950 Mtr. Cable connector with lug, 2 Amp single pole MCB for each pole &amp; Pole door cover of each pole Feeder pillar required of 15 KW.</t>
  </si>
  <si>
    <t>Pokhrayan</t>
  </si>
  <si>
    <t>1552+700</t>
  </si>
  <si>
    <t>1554+950</t>
  </si>
  <si>
    <t>46.67 KVA</t>
  </si>
  <si>
    <t>16 Nos. street light pole 12 Mtr height double arm missing, Cable need to replaced new 16 SQMM 4 core Aluminium Armerd 2500 Mtr &amp; 25 SQMM HDPE Pipe for cable laying 2400 Mtr. Cable connector with lug, 2 Amp single pole MCB for each pole &amp; Pole door cover of each pole Feeder pillar required of 15 KW.</t>
  </si>
  <si>
    <t xml:space="preserve">Hansemau </t>
  </si>
  <si>
    <t>1556+300</t>
  </si>
  <si>
    <t>1559+100</t>
  </si>
  <si>
    <t>54.44 KVA</t>
  </si>
  <si>
    <t>32 Nos. street light pole 12 Mtr height double arm missing,Cable need to replaced new 16 SQMM 4 core Aluminium Armerd 500 Mtr &amp; 25 SQMM HDPE Pipe for cable laying 400 Mtr. Cable connector with lug, 2 Amp single pole MCB for each pole &amp; Pole door cover of each pole Feeder pillar required of 20 KW.</t>
  </si>
  <si>
    <t>Deeng</t>
  </si>
  <si>
    <t>1562+713</t>
  </si>
  <si>
    <t>1563+023</t>
  </si>
  <si>
    <t>6 KW</t>
  </si>
  <si>
    <t>2 Nos. street light pole 12 Mtr height double arm missing,Cable need to replaced new 16 SQMM 4 core Aluminium Armerd 340 Mtr &amp; 25 SQMM HDPE Pipe for cable laying 300 Mtr. Cable connector with lug, 2 Amp single pole MCB for each pole &amp; Pole door cover of each pole Feeder pillar required of 3 KW.</t>
  </si>
  <si>
    <t>1562+500</t>
  </si>
  <si>
    <t>1562+630</t>
  </si>
  <si>
    <t>Cable need to replaced new 16 SQMM 4 core Aluminium Armerd 470 Mtr &amp; 25 SQMM HDPE Pipe for cable laying 350 Mtr. Cable connector with lug, 2 Amp single pole MCB for each pole &amp; Pole door cover of each pole.</t>
  </si>
  <si>
    <t>Devipur</t>
  </si>
  <si>
    <t>1564+013</t>
  </si>
  <si>
    <t>1564+663</t>
  </si>
  <si>
    <t>23.33 KVA</t>
  </si>
  <si>
    <t>12 Nos. street light pole 9 Mtr height double arm missing, Cable need to replaced new 16 SQMM 4 core Aluminium Armerd 850 Mtr &amp; 25 SQMM HDPE Pipe for cable laying 750 Mtr. Cable connector with lug, 2 Amp single pole MCB for each pole &amp; Pole door cover of each pole Feeder pillar required of 10 KW.</t>
  </si>
  <si>
    <t>Service Road LHS</t>
  </si>
  <si>
    <t>1 No. street light pole 9 Mtr height Single arm missing, Cable need to replaced new 16 SQMM 4 core Aluminium Armerd 1200 Mtr &amp; 25 SQMM HDPE Pipe for cable laying 1100 Mtr. Cable connector with lug, 2 Amp single pole MCB for each pole &amp; Pole door cover of each pole.</t>
  </si>
  <si>
    <t>Service Road RHS</t>
  </si>
  <si>
    <t>Cable need to replaced new 16 SQMM 4 core Aluminium Armerd 1200 Mtr &amp; 25 SQMM HDPE Pipe for cable laying 1100 Mtr. Cable connector with lug, 2 Amp single pole MCB for each pole &amp; Pole door cover of each pole.</t>
  </si>
  <si>
    <t>Lalpur</t>
  </si>
  <si>
    <t>1570+013</t>
  </si>
  <si>
    <t>1572+128</t>
  </si>
  <si>
    <t>43.33 KVA</t>
  </si>
  <si>
    <t>16 Nos. street light pole 12 Mtr height double arm &amp; 5 Nos. street light pole 9 Mtr height double arm missing,Cable need to replaced new 16 SQMM 4 core Aluminium Armerd 2250 Mtr &amp; 25 SQMM HDPE Pipe for cable laying 2000 Mtr. Cable connector with lug, 2 Amp single pole MCB for each pole &amp; Pole door cover of each pole Feeder pillar required of 10 KW.</t>
  </si>
  <si>
    <t>1568+700</t>
  </si>
  <si>
    <t>1568+920</t>
  </si>
  <si>
    <t>Truck Laybay Amrit Dhaba</t>
  </si>
  <si>
    <t>6 Nos. street light pole 9 Mtr height Single arm missing, Cable need to replaced new 16 SQMM 4 core Aluminium Armerd 1200 Mtr &amp; 25 SQMM HDPE Pipe for cable laying 1100 Mtr. Cable connector with lug, 2 Amp single pole MCB for each pole &amp; Pole door cover of each pole.</t>
  </si>
  <si>
    <t>There are no any power cable connetion during COD/starting</t>
  </si>
  <si>
    <t>Mati Flyover</t>
  </si>
  <si>
    <t>1572+450</t>
  </si>
  <si>
    <t>1574+073</t>
  </si>
  <si>
    <t>18.89 KVA</t>
  </si>
  <si>
    <t>3 Nos. street light pole 12 Mtr height double arm &amp; 7 Nos. street light pole 9 Mtr height double arm missing,Cable need to replaced new 16 SQMM 4 core Aluminium Armerd 1500 Mtr &amp; 25 SQMM HDPE Pipe for cable laying 1380 Mtr. Cable connector with lug, 2 Amp single pole MCB for each pole &amp; Pole door cover of each pole Feeder pillar required of 10 KW.</t>
  </si>
  <si>
    <t>1 No. street light pole 9 Mtr height Single arm missing, Cable need to replaced new 16 SQMM 4 core Aluminium Armerd 800 Mtr &amp; 25 SQMM HDPE Pipe for cable laying 780 Mtr. Cable connector with lug, 2 Amp single pole MCB for each pole &amp; Pole door cover of each pole.</t>
  </si>
  <si>
    <t>Cable need to replaced new 16 SQMM 4 core Aluminium Armerd 850 Mtr &amp; 25 SQMM HDPE Pipe for cable laying 800 Mtr. Cable connector with lug, 2 Amp single pole MCB for each pole &amp; Pole door cover of each pole.</t>
  </si>
  <si>
    <t>Jainpur</t>
  </si>
  <si>
    <t>1575+603</t>
  </si>
  <si>
    <t>1576+913</t>
  </si>
  <si>
    <t>27.78 KVA</t>
  </si>
  <si>
    <t>7 Nos. street light pole 12 Mtr height double arm missing, Cable need to replaced new 16 SQMM 4 core Aluminium Armerd 1500 Mtr &amp; 25 SQMM HDPE Pipe for cable laying 1380 Mtr. Cable connector with lug, 2 Amp single pole MCB for each pole &amp; Pole door cover of each pole Feeder pillar required of 10 KW.</t>
  </si>
  <si>
    <t xml:space="preserve">Bara Junction </t>
  </si>
  <si>
    <t>1578+000</t>
  </si>
  <si>
    <t>1578+500</t>
  </si>
  <si>
    <t>14.44 KVA</t>
  </si>
  <si>
    <t>1 No. street light pole 12 Mtr height Single arm missing, Cable need to replaced new 16 SQMM 4 core Aluminium Armerd 450 Mtr &amp; 25 SQMM HDPE Pipe for cable laying 380 Mtr. Cable connector with lug, 2 Amp single pole MCB for each pole &amp; Pole door cover of each pole Feeder pillar required of 5 KW.</t>
  </si>
  <si>
    <t>Total number of missing pole 9m(single arm)</t>
  </si>
  <si>
    <t>Total number of Availabe pole 9m(single arm)</t>
  </si>
  <si>
    <t>Total LED replacement 150 W</t>
  </si>
  <si>
    <t>Total number of missing pole 9m(double arm)</t>
  </si>
  <si>
    <t>Total number of Available pole 9m(double arm)</t>
  </si>
  <si>
    <t>Total number of missing pole 12m(single arm)</t>
  </si>
  <si>
    <t>Total number of Available pole 12m(single arm)</t>
  </si>
  <si>
    <t>Total LED replacement 200 W</t>
  </si>
  <si>
    <t>Total number of missing pole 12m(double arm)</t>
  </si>
  <si>
    <t>Total number of Available pole 12m(double arm)</t>
  </si>
  <si>
    <t>TOTAL</t>
  </si>
  <si>
    <t xml:space="preserve">Total single pole MCB 10 AMP </t>
  </si>
  <si>
    <t>Total HDD requirement from Transformer to Feeder panel in meter</t>
  </si>
  <si>
    <t xml:space="preserve"> Total HDPE 50 MM requirement  for HDD</t>
  </si>
  <si>
    <t>Total 25 SQMM 4 Core  cable requirement for HDD</t>
  </si>
  <si>
    <t xml:space="preserve">Total New Panel requirement </t>
  </si>
  <si>
    <t>Total Pole</t>
  </si>
  <si>
    <t>Truck Layby</t>
  </si>
  <si>
    <t xml:space="preserve"> 2 Nos. Single arm 9 Mtr Height street light pole missing, Cable need to replaced new 16 SQMM 4 core Aluminium Armerd 500 Mtr &amp; 25 SQMM HDPE Pipe for cable laying 450 Mtr. Cable connector with lug, 2 Amp single pole MCB for each pole &amp; Pole door cover of each pole.</t>
  </si>
  <si>
    <t xml:space="preserve"> 3 Nos. street light pole 12 Mtr height double arm missing, Cable need to replaced new 16 SQMM 4 core Aluminium Armerd 1090 Mtr &amp; 25 SQMM HDPE Pipe for cable laying 950 Mtr. Cable connector with lug, 2 Amp single pole MCB for each pole &amp; Pole door cover of each pole Feeder pillar required of 15 KW.</t>
  </si>
  <si>
    <t xml:space="preserve"> 32 Nos. street light pole 12 Mtr height double arm missing,Cable need to replaced new 16 SQMM 4 core Aluminium Armerd 500 Mtr &amp; 25 SQMM HDPE Pipe for cable laying 400 Mtr. Cable connector with lug, 2 Amp single pole MCB for each pole &amp; Pole door cover of each pole Feeder pillar required of 20 KW.</t>
  </si>
  <si>
    <t xml:space="preserve"> 2 Nos. street light pole 12 Mtr height double arm missing,Cable need to replaced new 16 SQMM 4 core Aluminium Armerd 340 Mtr &amp; 25 SQMM HDPE Pipe for cable laying 300 Mtr. Cable connector with lug, 2 Amp single pole MCB for each pole &amp; Pole door cover of each pole Feeder pillar required of 3 KW.</t>
  </si>
  <si>
    <t xml:space="preserve"> 12 Nos. street light pole 9 Mtr height double arm missing, Cable need to replaced new 16 SQMM 4 core Aluminium Armerd 850 Mtr &amp; 25 SQMM HDPE Pipe for cable laying 750 Mtr. Cable connector with lug, 2 Amp single pole MCB for each pole &amp; Pole door cover of each pole Feeder pillar required of 10 KW.</t>
  </si>
  <si>
    <t xml:space="preserve"> 1 No. street light pole 9 Mtr height Single arm missing, Cable need to replaced new 16 SQMM 4 core Aluminium Armerd 1200 Mtr &amp; 25 SQMM HDPE Pipe for cable laying 1100 Mtr. Cable connector with lug, 2 Amp single pole MCB for each pole &amp; Pole door cover of each pole.</t>
  </si>
  <si>
    <t xml:space="preserve"> 16 Nos. street light pole 12 Mtr height double arm &amp; 5 Nos. street light pole 9 Mtr height double arm missing,Cable need to replaced new 16 SQMM 4 core Aluminium Armerd 2250 Mtr &amp; 25 SQMM HDPE Pipe for cable laying 2000 Mtr. Cable connector with lug, 2 Amp single pole MCB for each pole &amp; Pole door cover of each pole Feeder pillar required of 10 KW.</t>
  </si>
  <si>
    <t>Truck Layby Amrit Dhaba</t>
  </si>
  <si>
    <t xml:space="preserve"> 6 Nos. street light pole 9 Mtr height Single arm missing, Cable need to replaced new 16 SQMM 4 core Aluminium Armerd 1200 Mtr &amp; 25 SQMM HDPE Pipe for cable laying 1100 Mtr. Cable connector with lug, 2 Amp single pole MCB for each pole &amp; Pole door cover of each pole.</t>
  </si>
  <si>
    <t xml:space="preserve"> 3 Nos. street light pole 12 Mtr height double arm &amp; 7 Nos. street light pole 9 Mtr height double arm missing,Cable need to replaced new 16 SQMM 4 core Aluminium Armerd 1500 Mtr &amp; 25 SQMM HDPE Pipe for cable laying 1380 Mtr. Cable connector with lug, 2 Amp single pole MCB for each pole &amp; Pole door cover of each pole Feeder pillar required of 10 KW.</t>
  </si>
  <si>
    <t xml:space="preserve"> 1 No. street light pole 9 Mtr height Single arm missing, Cable need to replaced new 16 SQMM 4 core Aluminium Armerd 800 Mtr &amp; 25 SQMM HDPE Pipe for cable laying 780 Mtr. Cable connector with lug, 2 Amp single pole MCB for each pole &amp; Pole door cover of each pole.</t>
  </si>
  <si>
    <t xml:space="preserve"> 7 Nos. street light pole 12 Mtr height double arm missing, Cable need to replaced new 16 SQMM 4 core Aluminium Armerd 1500 Mtr &amp; 25 SQMM HDPE Pipe for cable laying 1380 Mtr. Cable connector with lug, 2 Amp single pole MCB for each pole &amp; Pole door cover of each pole Feeder pillar required of 10 KW.</t>
  </si>
  <si>
    <t xml:space="preserve"> 1 No. street light pole 12 Mtr height Single arm missing, Cable need to replaced new 16 SQMM 4 core Aluminium Armerd 450 Mtr &amp; 25 SQMM HDPE Pipe for cable laying 380 Mtr. Cable connector with lug, 2 Amp single pole MCB for each pole &amp; Pole door cover of each pole Feeder pillar required of 5 KW.</t>
  </si>
  <si>
    <t>Cable requirement</t>
  </si>
  <si>
    <t>S.no.</t>
  </si>
  <si>
    <t>Description</t>
  </si>
  <si>
    <t>Location</t>
  </si>
  <si>
    <t>Chainage</t>
  </si>
  <si>
    <t>Side</t>
  </si>
  <si>
    <t>Total number of pole</t>
  </si>
  <si>
    <t>cable</t>
  </si>
  <si>
    <t xml:space="preserve"> 50 MM HDPE duct for pole to pole</t>
  </si>
  <si>
    <t>LED fixture  to  Pole terminal plate copper 1.5 SQMM 3 Core copper cable</t>
  </si>
  <si>
    <t>GI WIRE 12 SWG or 8 MM for Pole to pole and panel in meter</t>
  </si>
  <si>
    <t>From</t>
  </si>
  <si>
    <t>qty</t>
  </si>
  <si>
    <t>Street lights</t>
  </si>
  <si>
    <t>16SQMM 4 core</t>
  </si>
  <si>
    <t>pole to pole</t>
  </si>
  <si>
    <t>25sqmm 4 Core</t>
  </si>
  <si>
    <t>Total16 SQMM 4 Core</t>
  </si>
  <si>
    <t>Total 25 SQMM 4 Core</t>
  </si>
  <si>
    <t xml:space="preserve"> Total HDPE Duct 50 MM </t>
  </si>
  <si>
    <t>GI wire 12 SWG or 8 MM</t>
  </si>
  <si>
    <t xml:space="preserve">Total 1.5 SQMM 3 Cotre copper cable </t>
  </si>
  <si>
    <t>Meter</t>
  </si>
  <si>
    <t>Total No of poles</t>
  </si>
  <si>
    <t>Total 2 Meter GI earthing on poles</t>
  </si>
  <si>
    <t>Total  2 Meter GI earthing on Pannel</t>
  </si>
  <si>
    <t xml:space="preserve">   From</t>
  </si>
  <si>
    <t xml:space="preserve">     To</t>
  </si>
  <si>
    <t>Street light</t>
  </si>
  <si>
    <t>Supply, Installation, Testing &amp; Commissioning of 9 mtr Single Arm, Hot Dip  Galvanised Octagonal Street Light Pole as per IS-2629 standards.
scope of work including supply and installation of poles, cables, illumination system, foundation work if required and all other necessary items required for completion of pole commissioning.</t>
  </si>
  <si>
    <t xml:space="preserve">Supply, Installation, Testing &amp; Commissioning of 12 mtr Single Arm , Hot Dip  Galvanised Octagonal Street Light Pole as per IS-2629 standards
scope of work including supply and installation of poles, cables, illumination system, foundation work if required and all other necessary items required for completion of pole commissioning.
</t>
  </si>
  <si>
    <t xml:space="preserve">Supply, Installation, Testing &amp; Commissioning of 9 mtr Double Arm, Hot Dip  Galvanised Octagonal Street Light Pole as per IS-2629 standards
scope of work including supply and installation of poles, cables, illumination system, foundation work if required and all other necessary items required for completion of pole commissioning.
</t>
  </si>
  <si>
    <t xml:space="preserve">Supply, Installation, Testing &amp; Commissioning of 12 mtr Double arm , Hot Dip  Galvanised Octagonal Street Light Pole as per IS-2629 standards
scope of work including supply and installation of poles, cables, illumination system, foundation work if required and all other necessary items required for completion of pole commissioning.
</t>
  </si>
  <si>
    <t>Revised - BoQ for Street Light Repairng 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</si>
</sst>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4">
    <font>
      <sz val="11"/>
      <color theme="1"/>
      <name val="Calibri"/>
      <family val="2"/>
      <scheme val="minor"/>
    </font>
    <font>
      <b/>
      <sz val="11"/>
      <color theme="1"/>
      <name val="Calibri"/>
      <family val="2"/>
      <scheme val="minor"/>
    </font>
    <font>
      <b/>
      <sz val="18"/>
      <color theme="1"/>
      <name val="Calibri"/>
      <family val="2"/>
      <scheme val="minor"/>
    </font>
    <font>
      <sz val="11"/>
      <color theme="1"/>
      <name val="Times New Roman"/>
      <family val="1"/>
    </font>
    <font>
      <b/>
      <sz val="11"/>
      <color theme="1"/>
      <name val="Times New Roman"/>
      <family val="1"/>
    </font>
    <font>
      <b/>
      <sz val="16"/>
      <color theme="1"/>
      <name val="Calibri"/>
      <family val="2"/>
      <scheme val="minor"/>
    </font>
    <font>
      <b/>
      <sz val="11"/>
      <color rgb="FF000000"/>
      <name val="Calibri"/>
      <family val="2"/>
      <scheme val="minor"/>
    </font>
    <font>
      <sz val="11"/>
      <color rgb="FF000000"/>
      <name val="Calibri"/>
      <family val="2"/>
      <scheme val="minor"/>
    </font>
    <font>
      <sz val="11"/>
      <color rgb="FF000000"/>
      <name val="Times New Roman"/>
      <family val="1"/>
    </font>
    <font>
      <b/>
      <sz val="20"/>
      <color theme="1"/>
      <name val="Calibri"/>
      <family val="2"/>
      <scheme val="minor"/>
    </font>
    <font>
      <sz val="16"/>
      <color theme="1"/>
      <name val="Calibri"/>
      <family val="2"/>
      <scheme val="minor"/>
    </font>
    <font>
      <sz val="10"/>
      <name val="Arial"/>
      <family val="2"/>
    </font>
    <font>
      <sz val="10"/>
      <name val="Helv"/>
      <charset val="204"/>
    </font>
    <font>
      <u/>
      <sz val="11"/>
      <color theme="10"/>
      <name val="Calibri"/>
      <family val="2"/>
      <scheme val="minor"/>
    </font>
    <font>
      <sz val="11"/>
      <color theme="1"/>
      <name val="Calibri"/>
      <family val="2"/>
    </font>
    <font>
      <sz val="11"/>
      <color theme="1"/>
      <name val="Poppins"/>
    </font>
    <font>
      <b/>
      <sz val="11"/>
      <color theme="1"/>
      <name val="Calibri"/>
      <family val="2"/>
    </font>
    <font>
      <u/>
      <sz val="11"/>
      <color theme="10"/>
      <name val="Poppins"/>
    </font>
    <font>
      <b/>
      <sz val="10"/>
      <color theme="1"/>
      <name val="Poppins"/>
    </font>
    <font>
      <sz val="9"/>
      <color theme="1"/>
      <name val="Poppins"/>
    </font>
    <font>
      <b/>
      <sz val="9"/>
      <name val="Poppins"/>
    </font>
    <font>
      <sz val="9"/>
      <name val="Poppins"/>
    </font>
    <font>
      <b/>
      <sz val="11"/>
      <color theme="1"/>
      <name val="Poppins"/>
    </font>
    <font>
      <b/>
      <sz val="12"/>
      <color rgb="FF000000"/>
      <name val="Calibri"/>
      <family val="2"/>
      <scheme val="minor"/>
    </font>
  </fonts>
  <fills count="9">
    <fill>
      <patternFill patternType="none"/>
    </fill>
    <fill>
      <patternFill patternType="gray125"/>
    </fill>
    <fill>
      <patternFill patternType="solid">
        <fgColor theme="5" tint="0.59999389629810485"/>
        <bgColor indexed="64"/>
      </patternFill>
    </fill>
    <fill>
      <patternFill patternType="solid">
        <fgColor theme="0"/>
        <bgColor indexed="64"/>
      </patternFill>
    </fill>
    <fill>
      <patternFill patternType="solid">
        <fgColor theme="4"/>
        <bgColor indexed="64"/>
      </patternFill>
    </fill>
    <fill>
      <patternFill patternType="solid">
        <fgColor theme="9" tint="0.39997558519241921"/>
        <bgColor indexed="64"/>
      </patternFill>
    </fill>
    <fill>
      <patternFill patternType="solid">
        <fgColor rgb="FFFFFF00"/>
        <bgColor indexed="64"/>
      </patternFill>
    </fill>
    <fill>
      <patternFill patternType="solid">
        <fgColor rgb="FFFFFF00"/>
        <bgColor rgb="FF000000"/>
      </patternFill>
    </fill>
    <fill>
      <patternFill patternType="solid">
        <fgColor theme="7"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0" fontId="11" fillId="0" borderId="0"/>
    <xf numFmtId="0" fontId="12" fillId="0" borderId="0"/>
    <xf numFmtId="0" fontId="13" fillId="0" borderId="0" applyNumberFormat="0" applyFill="0" applyBorder="0" applyAlignment="0" applyProtection="0"/>
  </cellStyleXfs>
  <cellXfs count="152">
    <xf numFmtId="0" fontId="0" fillId="0" borderId="0" xfId="0"/>
    <xf numFmtId="0" fontId="0" fillId="3" borderId="1" xfId="0" applyFill="1" applyBorder="1" applyAlignment="1">
      <alignment horizontal="center" vertical="center" wrapText="1"/>
    </xf>
    <xf numFmtId="0" fontId="0" fillId="0" borderId="1" xfId="0" applyBorder="1" applyAlignment="1">
      <alignment horizontal="center" vertical="center"/>
    </xf>
    <xf numFmtId="0" fontId="1" fillId="2" borderId="2" xfId="0" applyFont="1" applyFill="1" applyBorder="1" applyAlignment="1">
      <alignment horizontal="center" vertical="center"/>
    </xf>
    <xf numFmtId="0" fontId="0" fillId="0" borderId="0" xfId="0" applyAlignment="1">
      <alignment horizontal="center" vertical="center"/>
    </xf>
    <xf numFmtId="0" fontId="1" fillId="5" borderId="1" xfId="0" applyFont="1" applyFill="1" applyBorder="1" applyAlignment="1">
      <alignment horizontal="center" vertical="center"/>
    </xf>
    <xf numFmtId="0" fontId="1" fillId="5"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0" fillId="3" borderId="0" xfId="0" applyFill="1" applyAlignment="1">
      <alignment horizontal="center" vertical="center" wrapText="1"/>
    </xf>
    <xf numFmtId="0" fontId="3" fillId="3" borderId="1" xfId="0" applyFont="1" applyFill="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5" xfId="0" applyFont="1" applyBorder="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vertical="center"/>
    </xf>
    <xf numFmtId="0" fontId="6" fillId="7" borderId="1" xfId="0" applyFont="1" applyFill="1" applyBorder="1" applyAlignment="1">
      <alignment horizontal="center" vertical="center" wrapText="1"/>
    </xf>
    <xf numFmtId="0" fontId="3" fillId="0" borderId="0" xfId="0" applyFont="1"/>
    <xf numFmtId="0" fontId="4" fillId="2" borderId="9" xfId="0" applyFont="1" applyFill="1" applyBorder="1" applyAlignment="1">
      <alignment horizontal="center" vertical="center"/>
    </xf>
    <xf numFmtId="0" fontId="8" fillId="0" borderId="1" xfId="0" applyFont="1" applyBorder="1" applyAlignment="1">
      <alignment horizontal="center" vertical="center"/>
    </xf>
    <xf numFmtId="0" fontId="3" fillId="3" borderId="11" xfId="0" applyFont="1" applyFill="1" applyBorder="1" applyAlignment="1">
      <alignment horizontal="center" vertical="center"/>
    </xf>
    <xf numFmtId="0" fontId="3" fillId="3" borderId="10" xfId="0" applyFont="1" applyFill="1" applyBorder="1" applyAlignment="1">
      <alignment horizontal="center" vertical="center"/>
    </xf>
    <xf numFmtId="0" fontId="0" fillId="0" borderId="1" xfId="0" applyBorder="1" applyAlignment="1">
      <alignment horizontal="center" vertical="center"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2" xfId="0" applyFont="1" applyBorder="1" applyAlignment="1">
      <alignment horizontal="center" vertical="center" wrapText="1"/>
    </xf>
    <xf numFmtId="0" fontId="6" fillId="0" borderId="5" xfId="0" applyFont="1" applyBorder="1" applyAlignment="1">
      <alignment horizontal="center" vertical="center" wrapText="1"/>
    </xf>
    <xf numFmtId="0" fontId="7" fillId="0" borderId="2" xfId="0" applyFont="1" applyBorder="1" applyAlignment="1">
      <alignment horizontal="center" vertical="center"/>
    </xf>
    <xf numFmtId="0" fontId="1" fillId="2" borderId="2" xfId="0" applyFont="1" applyFill="1" applyBorder="1" applyAlignment="1">
      <alignment horizontal="center" vertical="center" wrapText="1"/>
    </xf>
    <xf numFmtId="0" fontId="6" fillId="7" borderId="17" xfId="0" applyFont="1" applyFill="1" applyBorder="1" applyAlignment="1">
      <alignment vertical="center"/>
    </xf>
    <xf numFmtId="0" fontId="6" fillId="7" borderId="0" xfId="0" applyFont="1" applyFill="1" applyAlignment="1">
      <alignment vertical="center"/>
    </xf>
    <xf numFmtId="0" fontId="7" fillId="0" borderId="1" xfId="0" applyFont="1" applyBorder="1" applyAlignment="1">
      <alignment horizontal="left" vertical="center" wrapText="1"/>
    </xf>
    <xf numFmtId="0" fontId="7" fillId="0" borderId="1" xfId="0" applyFont="1" applyBorder="1" applyAlignment="1">
      <alignment horizontal="left" vertical="top" wrapText="1"/>
    </xf>
    <xf numFmtId="0" fontId="0" fillId="0" borderId="19" xfId="0" applyBorder="1" applyAlignment="1">
      <alignment horizontal="center" vertical="center"/>
    </xf>
    <xf numFmtId="0" fontId="0" fillId="0" borderId="20" xfId="0" applyBorder="1" applyAlignment="1">
      <alignment horizontal="center" vertical="center"/>
    </xf>
    <xf numFmtId="0" fontId="5" fillId="0" borderId="0" xfId="0" applyFont="1" applyAlignment="1">
      <alignment horizontal="center" vertical="center"/>
    </xf>
    <xf numFmtId="0" fontId="9" fillId="0" borderId="0" xfId="0" applyFont="1" applyAlignment="1">
      <alignment horizontal="center" vertical="center"/>
    </xf>
    <xf numFmtId="164" fontId="8" fillId="0" borderId="1" xfId="0" applyNumberFormat="1" applyFont="1" applyBorder="1" applyAlignment="1">
      <alignment horizontal="center" vertical="center"/>
    </xf>
    <xf numFmtId="164" fontId="8" fillId="0" borderId="2" xfId="0" applyNumberFormat="1" applyFont="1" applyBorder="1" applyAlignment="1">
      <alignment vertical="center"/>
    </xf>
    <xf numFmtId="1" fontId="3" fillId="3" borderId="1" xfId="0" applyNumberFormat="1" applyFont="1" applyFill="1" applyBorder="1" applyAlignment="1">
      <alignment horizontal="center" vertical="center"/>
    </xf>
    <xf numFmtId="1" fontId="3" fillId="0" borderId="0" xfId="0" applyNumberFormat="1" applyFont="1"/>
    <xf numFmtId="1" fontId="0" fillId="0" borderId="1" xfId="0" applyNumberFormat="1" applyBorder="1" applyAlignment="1">
      <alignment horizontal="center" vertical="center"/>
    </xf>
    <xf numFmtId="0" fontId="0" fillId="0" borderId="0" xfId="0" applyAlignment="1">
      <alignment vertical="center"/>
    </xf>
    <xf numFmtId="0" fontId="0" fillId="0" borderId="1" xfId="0" applyBorder="1" applyAlignment="1">
      <alignment vertical="center"/>
    </xf>
    <xf numFmtId="0" fontId="15" fillId="0" borderId="1" xfId="0" applyFont="1" applyBorder="1" applyAlignment="1">
      <alignment horizontal="center" vertical="center"/>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xf>
    <xf numFmtId="0" fontId="14" fillId="0" borderId="1" xfId="0" applyFont="1" applyBorder="1" applyAlignment="1">
      <alignment horizontal="left" vertical="top" wrapText="1"/>
    </xf>
    <xf numFmtId="0" fontId="14" fillId="0" borderId="1" xfId="0" applyFont="1" applyBorder="1"/>
    <xf numFmtId="0" fontId="14" fillId="0" borderId="2" xfId="0" applyFont="1" applyBorder="1" applyAlignment="1">
      <alignment horizontal="center" vertical="center"/>
    </xf>
    <xf numFmtId="0" fontId="14" fillId="0" borderId="5" xfId="0" applyFont="1" applyBorder="1" applyAlignment="1">
      <alignment horizontal="center" vertical="center"/>
    </xf>
    <xf numFmtId="164" fontId="14" fillId="0" borderId="1" xfId="0" applyNumberFormat="1" applyFont="1" applyBorder="1" applyAlignment="1">
      <alignment horizontal="center" vertical="center"/>
    </xf>
    <xf numFmtId="0" fontId="16" fillId="6" borderId="1" xfId="0" applyFont="1" applyFill="1" applyBorder="1" applyAlignment="1">
      <alignment wrapText="1"/>
    </xf>
    <xf numFmtId="0" fontId="14" fillId="0" borderId="1" xfId="0" applyFont="1" applyBorder="1" applyAlignment="1">
      <alignment horizontal="left" vertical="top"/>
    </xf>
    <xf numFmtId="0" fontId="0" fillId="0" borderId="1" xfId="0" applyBorder="1"/>
    <xf numFmtId="0" fontId="0" fillId="0" borderId="1" xfId="0" applyBorder="1" applyAlignment="1">
      <alignment horizontal="left" vertical="top"/>
    </xf>
    <xf numFmtId="0" fontId="14" fillId="6" borderId="1" xfId="0" applyFont="1" applyFill="1" applyBorder="1" applyAlignment="1">
      <alignment horizontal="center" vertical="center"/>
    </xf>
    <xf numFmtId="0" fontId="15" fillId="0" borderId="0" xfId="0" applyFont="1" applyAlignment="1">
      <alignment horizontal="center" vertical="center"/>
    </xf>
    <xf numFmtId="0" fontId="15" fillId="0" borderId="1" xfId="0" applyFont="1" applyBorder="1" applyAlignment="1">
      <alignment horizontal="center" vertical="center" wrapText="1"/>
    </xf>
    <xf numFmtId="1" fontId="15" fillId="0" borderId="1" xfId="0" applyNumberFormat="1" applyFont="1" applyBorder="1" applyAlignment="1">
      <alignment horizontal="center" vertical="center"/>
    </xf>
    <xf numFmtId="0" fontId="15" fillId="0" borderId="18" xfId="0" applyFont="1" applyBorder="1" applyAlignment="1">
      <alignment horizontal="center" vertical="center"/>
    </xf>
    <xf numFmtId="0" fontId="15" fillId="0" borderId="7" xfId="0" applyFont="1" applyBorder="1" applyAlignment="1">
      <alignment horizontal="center" vertical="center"/>
    </xf>
    <xf numFmtId="0" fontId="15" fillId="0" borderId="1" xfId="0" applyFont="1" applyBorder="1" applyAlignment="1">
      <alignment horizontal="center" vertical="center"/>
    </xf>
    <xf numFmtId="0" fontId="2" fillId="5" borderId="1" xfId="0" applyFont="1" applyFill="1" applyBorder="1" applyAlignment="1">
      <alignment horizontal="center"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6" fillId="0" borderId="2" xfId="0" applyFont="1" applyBorder="1" applyAlignment="1">
      <alignment horizontal="center" vertical="center" wrapText="1"/>
    </xf>
    <xf numFmtId="0" fontId="6" fillId="0" borderId="5" xfId="0" applyFont="1" applyBorder="1" applyAlignment="1">
      <alignment horizontal="center" vertical="center" wrapText="1"/>
    </xf>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0" fontId="6" fillId="0" borderId="2"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xf>
    <xf numFmtId="0" fontId="6" fillId="0" borderId="18" xfId="0" applyFont="1" applyBorder="1" applyAlignment="1">
      <alignment horizontal="center" vertical="center"/>
    </xf>
    <xf numFmtId="0" fontId="6" fillId="0" borderId="7" xfId="0" applyFont="1" applyBorder="1" applyAlignment="1">
      <alignment horizontal="center" vertical="center"/>
    </xf>
    <xf numFmtId="0" fontId="6"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16" fillId="6" borderId="17" xfId="0" applyFont="1" applyFill="1" applyBorder="1" applyAlignment="1">
      <alignment horizontal="center"/>
    </xf>
    <xf numFmtId="0" fontId="16" fillId="0" borderId="2" xfId="0" applyFont="1" applyBorder="1" applyAlignment="1">
      <alignment horizontal="center" vertical="center"/>
    </xf>
    <xf numFmtId="0" fontId="16" fillId="0" borderId="5" xfId="0" applyFont="1" applyBorder="1" applyAlignment="1">
      <alignment horizontal="center" vertical="center"/>
    </xf>
    <xf numFmtId="0" fontId="16" fillId="0" borderId="1" xfId="0" applyFont="1" applyBorder="1" applyAlignment="1">
      <alignment horizontal="center" vertical="center"/>
    </xf>
    <xf numFmtId="0" fontId="16" fillId="0" borderId="2"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1" xfId="0" applyFont="1" applyBorder="1" applyAlignment="1">
      <alignment horizontal="center" vertical="center" wrapText="1"/>
    </xf>
    <xf numFmtId="0" fontId="14" fillId="0" borderId="2" xfId="0" applyFont="1"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5" fillId="4" borderId="1" xfId="0" applyFont="1" applyFill="1" applyBorder="1" applyAlignment="1">
      <alignment horizontal="center" vertical="center"/>
    </xf>
    <xf numFmtId="0" fontId="1" fillId="2" borderId="5"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4" xfId="0" applyFont="1" applyFill="1" applyBorder="1" applyAlignment="1">
      <alignment horizontal="center" vertical="center" wrapText="1"/>
    </xf>
    <xf numFmtId="0" fontId="10" fillId="0" borderId="6" xfId="0" applyFont="1" applyBorder="1" applyAlignment="1">
      <alignment horizontal="center" vertical="center"/>
    </xf>
    <xf numFmtId="0" fontId="10" fillId="0" borderId="18" xfId="0" applyFont="1" applyBorder="1" applyAlignment="1">
      <alignment horizontal="center" vertical="center"/>
    </xf>
    <xf numFmtId="0" fontId="10" fillId="0" borderId="7" xfId="0" applyFont="1" applyBorder="1" applyAlignment="1">
      <alignment horizontal="center" vertical="center"/>
    </xf>
    <xf numFmtId="0" fontId="1" fillId="2" borderId="6"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7" xfId="0" applyFont="1" applyFill="1" applyBorder="1" applyAlignment="1">
      <alignment horizontal="center" vertical="center"/>
    </xf>
    <xf numFmtId="0" fontId="4" fillId="2" borderId="21" xfId="0" applyFont="1" applyFill="1" applyBorder="1" applyAlignment="1">
      <alignment horizontal="center" vertical="center" wrapText="1"/>
    </xf>
    <xf numFmtId="0" fontId="4" fillId="2" borderId="22" xfId="0" applyFont="1" applyFill="1" applyBorder="1" applyAlignment="1">
      <alignment horizontal="center" vertical="center" wrapText="1"/>
    </xf>
    <xf numFmtId="1" fontId="3" fillId="3" borderId="2" xfId="0" applyNumberFormat="1" applyFont="1" applyFill="1" applyBorder="1" applyAlignment="1">
      <alignment horizontal="center" vertical="center"/>
    </xf>
    <xf numFmtId="1" fontId="3" fillId="3" borderId="4" xfId="0" applyNumberFormat="1" applyFont="1" applyFill="1" applyBorder="1" applyAlignment="1">
      <alignment horizontal="center" vertical="center"/>
    </xf>
    <xf numFmtId="1" fontId="3" fillId="3" borderId="5" xfId="0" applyNumberFormat="1" applyFont="1" applyFill="1" applyBorder="1" applyAlignment="1">
      <alignment horizontal="center" vertical="center"/>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4" xfId="0" applyFont="1" applyFill="1" applyBorder="1" applyAlignment="1">
      <alignment horizontal="center" vertical="center"/>
    </xf>
    <xf numFmtId="164" fontId="8" fillId="0" borderId="2" xfId="0" applyNumberFormat="1" applyFont="1" applyBorder="1" applyAlignment="1">
      <alignment horizontal="center" vertical="center"/>
    </xf>
    <xf numFmtId="164" fontId="8" fillId="0" borderId="4" xfId="0" applyNumberFormat="1" applyFont="1" applyBorder="1" applyAlignment="1">
      <alignment horizontal="center" vertical="center"/>
    </xf>
    <xf numFmtId="164" fontId="8" fillId="0" borderId="5" xfId="0" applyNumberFormat="1" applyFont="1" applyBorder="1" applyAlignment="1">
      <alignment horizontal="center" vertical="center"/>
    </xf>
    <xf numFmtId="0" fontId="3" fillId="3" borderId="1" xfId="0" applyFont="1" applyFill="1" applyBorder="1" applyAlignment="1">
      <alignment horizontal="center"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4" fillId="2" borderId="1"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18" fillId="0" borderId="1" xfId="0" applyFont="1" applyBorder="1" applyAlignment="1">
      <alignment horizontal="center" vertical="center"/>
    </xf>
    <xf numFmtId="0" fontId="19" fillId="0" borderId="1" xfId="0" applyFont="1" applyBorder="1" applyAlignment="1">
      <alignment horizontal="center" vertical="center"/>
    </xf>
    <xf numFmtId="0" fontId="20" fillId="6" borderId="1" xfId="2" applyFont="1" applyFill="1" applyBorder="1" applyAlignment="1">
      <alignment horizontal="center" vertical="center" wrapText="1"/>
    </xf>
    <xf numFmtId="0" fontId="19" fillId="0" borderId="1" xfId="0" applyFont="1" applyBorder="1" applyAlignment="1">
      <alignment horizontal="left" vertical="center" wrapText="1"/>
    </xf>
    <xf numFmtId="0" fontId="20" fillId="6" borderId="1" xfId="1" applyFont="1" applyFill="1" applyBorder="1" applyAlignment="1">
      <alignment horizontal="left" vertical="center"/>
    </xf>
    <xf numFmtId="0" fontId="21" fillId="0" borderId="1" xfId="2" applyFont="1" applyBorder="1" applyAlignment="1">
      <alignment horizontal="left" vertical="center" wrapText="1"/>
    </xf>
    <xf numFmtId="0" fontId="20" fillId="6" borderId="1" xfId="0" applyFont="1" applyFill="1" applyBorder="1" applyAlignment="1">
      <alignment horizontal="left" vertical="center" wrapText="1"/>
    </xf>
    <xf numFmtId="1" fontId="19" fillId="0" borderId="1" xfId="0" applyNumberFormat="1" applyFont="1" applyBorder="1" applyAlignment="1">
      <alignment horizontal="center" vertical="center"/>
    </xf>
    <xf numFmtId="0" fontId="19" fillId="6" borderId="1" xfId="0" applyFont="1" applyFill="1" applyBorder="1" applyAlignment="1">
      <alignment horizontal="left" vertical="center"/>
    </xf>
    <xf numFmtId="0" fontId="19" fillId="0" borderId="1" xfId="2" applyFont="1" applyBorder="1" applyAlignment="1">
      <alignment horizontal="left" vertical="center" wrapText="1"/>
    </xf>
    <xf numFmtId="0" fontId="19" fillId="0" borderId="1" xfId="0" applyFont="1" applyBorder="1" applyAlignment="1">
      <alignment horizontal="left" vertical="center"/>
    </xf>
    <xf numFmtId="0" fontId="22" fillId="8" borderId="23" xfId="0" applyFont="1" applyFill="1" applyBorder="1" applyAlignment="1">
      <alignment horizontal="center" vertical="center"/>
    </xf>
    <xf numFmtId="0" fontId="22" fillId="8" borderId="24" xfId="0" applyFont="1" applyFill="1" applyBorder="1" applyAlignment="1">
      <alignment horizontal="center" vertical="center"/>
    </xf>
    <xf numFmtId="0" fontId="22" fillId="8" borderId="25" xfId="0" applyFont="1" applyFill="1" applyBorder="1" applyAlignment="1">
      <alignment horizontal="center" vertical="center"/>
    </xf>
    <xf numFmtId="0" fontId="18" fillId="0" borderId="10" xfId="0" applyFont="1" applyBorder="1" applyAlignment="1">
      <alignment horizontal="center" vertical="center"/>
    </xf>
    <xf numFmtId="0" fontId="18" fillId="0" borderId="26" xfId="0" applyFont="1" applyBorder="1" applyAlignment="1">
      <alignment horizontal="center" vertical="center"/>
    </xf>
    <xf numFmtId="0" fontId="19" fillId="0" borderId="10" xfId="0" applyFont="1" applyBorder="1" applyAlignment="1">
      <alignment horizontal="center" vertical="center"/>
    </xf>
    <xf numFmtId="0" fontId="19" fillId="0" borderId="26" xfId="0" applyFont="1" applyBorder="1" applyAlignment="1">
      <alignment horizontal="center" vertical="center"/>
    </xf>
    <xf numFmtId="0" fontId="15" fillId="0" borderId="10" xfId="0" applyFont="1" applyBorder="1" applyAlignment="1">
      <alignment horizontal="center" vertical="center"/>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17" fillId="0" borderId="10" xfId="3"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1" fontId="15" fillId="0" borderId="29" xfId="0" applyNumberFormat="1" applyFont="1" applyBorder="1" applyAlignment="1">
      <alignment horizontal="center" vertical="center"/>
    </xf>
    <xf numFmtId="0" fontId="15" fillId="0" borderId="30" xfId="0" applyFont="1" applyBorder="1" applyAlignment="1">
      <alignment horizontal="center" vertical="center"/>
    </xf>
    <xf numFmtId="0" fontId="23" fillId="7" borderId="17" xfId="0" applyFont="1" applyFill="1" applyBorder="1" applyAlignment="1">
      <alignment vertical="center"/>
    </xf>
  </cellXfs>
  <cellStyles count="4">
    <cellStyle name="Hyperlink" xfId="3" builtinId="8"/>
    <cellStyle name="Normal" xfId="0" builtinId="0"/>
    <cellStyle name="Normal 2" xfId="1" xr:uid="{4458D271-6EAD-48F5-BACE-368B666D7119}"/>
    <cellStyle name="Style 1" xfId="2" xr:uid="{10D7364E-C6C0-4882-A4B0-5445CE6646E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ST@18%20%25"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6A2BF-6405-448C-8F05-82493D36C070}">
  <dimension ref="A1:G27"/>
  <sheetViews>
    <sheetView topLeftCell="A24" workbookViewId="0">
      <selection activeCell="B31" sqref="B31"/>
    </sheetView>
  </sheetViews>
  <sheetFormatPr defaultColWidth="8.90625" defaultRowHeight="21.5"/>
  <cols>
    <col min="1" max="1" width="6.36328125" style="59" bestFit="1" customWidth="1"/>
    <col min="2" max="2" width="70.453125" style="59" customWidth="1"/>
    <col min="3" max="5" width="8.90625" style="59"/>
    <col min="6" max="6" width="10.90625" style="59" bestFit="1" customWidth="1"/>
    <col min="7" max="7" width="17" style="59" customWidth="1"/>
    <col min="8" max="16384" width="8.90625" style="59"/>
  </cols>
  <sheetData>
    <row r="1" spans="1:7">
      <c r="A1" s="136" t="s">
        <v>0</v>
      </c>
      <c r="B1" s="137"/>
      <c r="C1" s="137"/>
      <c r="D1" s="137"/>
      <c r="E1" s="137"/>
      <c r="F1" s="137"/>
      <c r="G1" s="138"/>
    </row>
    <row r="2" spans="1:7">
      <c r="A2" s="139" t="s">
        <v>242</v>
      </c>
      <c r="B2" s="125"/>
      <c r="C2" s="125"/>
      <c r="D2" s="125"/>
      <c r="E2" s="125"/>
      <c r="F2" s="125"/>
      <c r="G2" s="140"/>
    </row>
    <row r="3" spans="1:7">
      <c r="A3" s="141" t="s">
        <v>1</v>
      </c>
      <c r="B3" s="126" t="s">
        <v>2</v>
      </c>
      <c r="C3" s="126" t="s">
        <v>3</v>
      </c>
      <c r="D3" s="126" t="s">
        <v>4</v>
      </c>
      <c r="E3" s="126" t="s">
        <v>5</v>
      </c>
      <c r="F3" s="126" t="s">
        <v>6</v>
      </c>
      <c r="G3" s="142" t="s">
        <v>7</v>
      </c>
    </row>
    <row r="4" spans="1:7">
      <c r="A4" s="141">
        <v>1</v>
      </c>
      <c r="B4" s="127" t="s">
        <v>8</v>
      </c>
      <c r="C4" s="126"/>
      <c r="D4" s="126"/>
      <c r="E4" s="126"/>
      <c r="F4" s="126"/>
      <c r="G4" s="142"/>
    </row>
    <row r="5" spans="1:7" ht="136">
      <c r="A5" s="141" t="s">
        <v>13</v>
      </c>
      <c r="B5" s="128" t="s">
        <v>9</v>
      </c>
      <c r="C5" s="126" t="s">
        <v>10</v>
      </c>
      <c r="D5" s="126">
        <f>summary!D11</f>
        <v>13</v>
      </c>
      <c r="E5" s="126"/>
      <c r="F5" s="126"/>
      <c r="G5" s="142"/>
    </row>
    <row r="6" spans="1:7">
      <c r="A6" s="141">
        <v>2</v>
      </c>
      <c r="B6" s="129" t="s">
        <v>11</v>
      </c>
      <c r="C6" s="126"/>
      <c r="D6" s="126"/>
      <c r="E6" s="126"/>
      <c r="F6" s="126"/>
      <c r="G6" s="142"/>
    </row>
    <row r="7" spans="1:7" ht="119">
      <c r="A7" s="141"/>
      <c r="B7" s="130" t="s">
        <v>12</v>
      </c>
      <c r="C7" s="126"/>
      <c r="D7" s="126"/>
      <c r="E7" s="126"/>
      <c r="F7" s="126"/>
      <c r="G7" s="142"/>
    </row>
    <row r="8" spans="1:7">
      <c r="A8" s="141" t="s">
        <v>13</v>
      </c>
      <c r="B8" s="130" t="s">
        <v>14</v>
      </c>
      <c r="C8" s="126" t="s">
        <v>15</v>
      </c>
      <c r="D8" s="126">
        <f>summary!D5</f>
        <v>16032</v>
      </c>
      <c r="E8" s="126"/>
      <c r="F8" s="126"/>
      <c r="G8" s="142"/>
    </row>
    <row r="9" spans="1:7">
      <c r="A9" s="141" t="s">
        <v>16</v>
      </c>
      <c r="B9" s="130" t="s">
        <v>17</v>
      </c>
      <c r="C9" s="126" t="s">
        <v>15</v>
      </c>
      <c r="D9" s="126">
        <f>summary!D3</f>
        <v>15123</v>
      </c>
      <c r="E9" s="126"/>
      <c r="F9" s="126"/>
      <c r="G9" s="142"/>
    </row>
    <row r="10" spans="1:7" ht="34">
      <c r="A10" s="141" t="s">
        <v>18</v>
      </c>
      <c r="B10" s="130" t="s">
        <v>19</v>
      </c>
      <c r="C10" s="126" t="s">
        <v>15</v>
      </c>
      <c r="D10" s="126">
        <f>summary!D4</f>
        <v>10896</v>
      </c>
      <c r="E10" s="126"/>
      <c r="F10" s="126"/>
      <c r="G10" s="142"/>
    </row>
    <row r="11" spans="1:7">
      <c r="A11" s="141" t="s">
        <v>20</v>
      </c>
      <c r="B11" s="130" t="s">
        <v>21</v>
      </c>
      <c r="C11" s="126" t="s">
        <v>15</v>
      </c>
      <c r="D11" s="126">
        <f>summary!D8</f>
        <v>25101</v>
      </c>
      <c r="E11" s="126"/>
      <c r="F11" s="126"/>
      <c r="G11" s="142"/>
    </row>
    <row r="12" spans="1:7">
      <c r="A12" s="141" t="s">
        <v>22</v>
      </c>
      <c r="B12" s="130" t="s">
        <v>23</v>
      </c>
      <c r="C12" s="126" t="s">
        <v>15</v>
      </c>
      <c r="D12" s="126">
        <f>'Street light observation'!AF25</f>
        <v>1600</v>
      </c>
      <c r="E12" s="126"/>
      <c r="F12" s="126"/>
      <c r="G12" s="142"/>
    </row>
    <row r="13" spans="1:7">
      <c r="A13" s="141">
        <v>3</v>
      </c>
      <c r="B13" s="131" t="s">
        <v>24</v>
      </c>
      <c r="C13" s="126"/>
      <c r="D13" s="126"/>
      <c r="E13" s="126"/>
      <c r="F13" s="126"/>
      <c r="G13" s="142"/>
    </row>
    <row r="14" spans="1:7" ht="85">
      <c r="A14" s="141" t="s">
        <v>13</v>
      </c>
      <c r="B14" s="130" t="s">
        <v>25</v>
      </c>
      <c r="C14" s="126" t="s">
        <v>10</v>
      </c>
      <c r="D14" s="132">
        <f>summary!D6</f>
        <v>193.75</v>
      </c>
      <c r="E14" s="126"/>
      <c r="F14" s="126"/>
      <c r="G14" s="142"/>
    </row>
    <row r="15" spans="1:7">
      <c r="A15" s="141">
        <v>4</v>
      </c>
      <c r="B15" s="133" t="s">
        <v>26</v>
      </c>
      <c r="C15" s="126"/>
      <c r="D15" s="126"/>
      <c r="E15" s="126"/>
      <c r="F15" s="126"/>
      <c r="G15" s="142"/>
    </row>
    <row r="16" spans="1:7" ht="272">
      <c r="A16" s="141" t="s">
        <v>13</v>
      </c>
      <c r="B16" s="134" t="s">
        <v>27</v>
      </c>
      <c r="C16" s="126" t="s">
        <v>10</v>
      </c>
      <c r="D16" s="126">
        <f>summary!D12</f>
        <v>402</v>
      </c>
      <c r="E16" s="126"/>
      <c r="F16" s="126"/>
      <c r="G16" s="142"/>
    </row>
    <row r="17" spans="1:7" ht="272">
      <c r="A17" s="141" t="s">
        <v>16</v>
      </c>
      <c r="B17" s="134" t="s">
        <v>28</v>
      </c>
      <c r="C17" s="126" t="s">
        <v>10</v>
      </c>
      <c r="D17" s="126">
        <f>summary!D13</f>
        <v>774</v>
      </c>
      <c r="E17" s="126"/>
      <c r="F17" s="126"/>
      <c r="G17" s="142"/>
    </row>
    <row r="18" spans="1:7">
      <c r="A18" s="141">
        <v>5</v>
      </c>
      <c r="B18" s="135" t="s">
        <v>29</v>
      </c>
      <c r="C18" s="126" t="s">
        <v>10</v>
      </c>
      <c r="D18" s="126">
        <f>summary!D9</f>
        <v>919</v>
      </c>
      <c r="E18" s="126"/>
      <c r="F18" s="126"/>
      <c r="G18" s="142"/>
    </row>
    <row r="19" spans="1:7">
      <c r="A19" s="141">
        <v>6</v>
      </c>
      <c r="B19" s="128" t="s">
        <v>30</v>
      </c>
      <c r="C19" s="126" t="s">
        <v>10</v>
      </c>
      <c r="D19" s="126">
        <f>summary!D10</f>
        <v>529</v>
      </c>
      <c r="E19" s="126"/>
      <c r="F19" s="126"/>
      <c r="G19" s="142"/>
    </row>
    <row r="20" spans="1:7" ht="85">
      <c r="A20" s="141">
        <v>7</v>
      </c>
      <c r="B20" s="130" t="s">
        <v>238</v>
      </c>
      <c r="C20" s="126" t="s">
        <v>10</v>
      </c>
      <c r="D20" s="126">
        <v>10</v>
      </c>
      <c r="E20" s="126"/>
      <c r="F20" s="126"/>
      <c r="G20" s="142"/>
    </row>
    <row r="21" spans="1:7" ht="102">
      <c r="A21" s="141">
        <v>8</v>
      </c>
      <c r="B21" s="130" t="s">
        <v>239</v>
      </c>
      <c r="C21" s="126" t="s">
        <v>10</v>
      </c>
      <c r="D21" s="126">
        <v>1</v>
      </c>
      <c r="E21" s="126"/>
      <c r="F21" s="126"/>
      <c r="G21" s="142"/>
    </row>
    <row r="22" spans="1:7" ht="102">
      <c r="A22" s="141">
        <v>9</v>
      </c>
      <c r="B22" s="130" t="s">
        <v>240</v>
      </c>
      <c r="C22" s="126" t="s">
        <v>10</v>
      </c>
      <c r="D22" s="126">
        <v>42</v>
      </c>
      <c r="E22" s="126"/>
      <c r="F22" s="126"/>
      <c r="G22" s="142"/>
    </row>
    <row r="23" spans="1:7" ht="102">
      <c r="A23" s="141">
        <v>10</v>
      </c>
      <c r="B23" s="130" t="s">
        <v>241</v>
      </c>
      <c r="C23" s="126" t="s">
        <v>10</v>
      </c>
      <c r="D23" s="126">
        <v>89</v>
      </c>
      <c r="E23" s="126"/>
      <c r="F23" s="126"/>
      <c r="G23" s="142"/>
    </row>
    <row r="24" spans="1:7">
      <c r="A24" s="143"/>
      <c r="B24" s="60"/>
      <c r="C24" s="45"/>
      <c r="D24" s="45"/>
      <c r="E24" s="45"/>
      <c r="F24" s="45"/>
      <c r="G24" s="144"/>
    </row>
    <row r="25" spans="1:7">
      <c r="A25" s="145" t="s">
        <v>31</v>
      </c>
      <c r="B25" s="62"/>
      <c r="C25" s="62"/>
      <c r="D25" s="62"/>
      <c r="E25" s="63"/>
      <c r="F25" s="45">
        <f>SUM(F5:F23)</f>
        <v>0</v>
      </c>
      <c r="G25" s="144"/>
    </row>
    <row r="26" spans="1:7">
      <c r="A26" s="146" t="s">
        <v>32</v>
      </c>
      <c r="B26" s="64"/>
      <c r="C26" s="64"/>
      <c r="D26" s="64"/>
      <c r="E26" s="64"/>
      <c r="F26" s="61">
        <f>F25*18%</f>
        <v>0</v>
      </c>
      <c r="G26" s="144"/>
    </row>
    <row r="27" spans="1:7" ht="22" thickBot="1">
      <c r="A27" s="147" t="s">
        <v>33</v>
      </c>
      <c r="B27" s="148"/>
      <c r="C27" s="148"/>
      <c r="D27" s="148"/>
      <c r="E27" s="148"/>
      <c r="F27" s="149">
        <f>F25+F26</f>
        <v>0</v>
      </c>
      <c r="G27" s="150"/>
    </row>
  </sheetData>
  <mergeCells count="5">
    <mergeCell ref="A2:G2"/>
    <mergeCell ref="A25:E25"/>
    <mergeCell ref="A26:E26"/>
    <mergeCell ref="A27:E27"/>
    <mergeCell ref="A1:G1"/>
  </mergeCells>
  <hyperlinks>
    <hyperlink ref="A26" r:id="rId1" xr:uid="{515CDDEE-2AA9-4939-B7A0-280BB0D505E4}"/>
  </hyperlinks>
  <pageMargins left="0.25" right="0.25"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E7B98-3F08-4AB1-B23B-E85CA3A1D8A2}">
  <dimension ref="A1:E17"/>
  <sheetViews>
    <sheetView topLeftCell="A27" workbookViewId="0">
      <selection activeCell="F7" sqref="F7"/>
    </sheetView>
  </sheetViews>
  <sheetFormatPr defaultColWidth="8.90625" defaultRowHeight="14.5"/>
  <cols>
    <col min="1" max="1" width="8.90625" style="4"/>
    <col min="2" max="2" width="46.90625" style="4" bestFit="1" customWidth="1"/>
    <col min="3" max="3" width="8.90625" style="4"/>
    <col min="4" max="4" width="17.54296875" style="4" customWidth="1"/>
    <col min="5" max="5" width="24.453125" style="4" bestFit="1" customWidth="1"/>
    <col min="6" max="16384" width="8.90625" style="4"/>
  </cols>
  <sheetData>
    <row r="1" spans="1:5" ht="23.5">
      <c r="A1" s="65" t="s">
        <v>34</v>
      </c>
      <c r="B1" s="65"/>
      <c r="C1" s="65"/>
      <c r="D1" s="65"/>
      <c r="E1" s="65"/>
    </row>
    <row r="2" spans="1:5" ht="32.15" customHeight="1">
      <c r="A2" s="5" t="s">
        <v>35</v>
      </c>
      <c r="B2" s="5" t="s">
        <v>36</v>
      </c>
      <c r="C2" s="5" t="s">
        <v>3</v>
      </c>
      <c r="D2" s="6" t="s">
        <v>37</v>
      </c>
      <c r="E2" s="6" t="s">
        <v>38</v>
      </c>
    </row>
    <row r="3" spans="1:5">
      <c r="A3" s="2">
        <v>1</v>
      </c>
      <c r="B3" s="2" t="s">
        <v>39</v>
      </c>
      <c r="C3" s="2" t="s">
        <v>40</v>
      </c>
      <c r="D3" s="2">
        <f>Cable!N27</f>
        <v>15123</v>
      </c>
      <c r="E3" s="2"/>
    </row>
    <row r="4" spans="1:5">
      <c r="A4" s="2">
        <v>2</v>
      </c>
      <c r="B4" s="2" t="s">
        <v>41</v>
      </c>
      <c r="C4" s="2" t="s">
        <v>42</v>
      </c>
      <c r="D4" s="2">
        <f>Cable!N28+'Street light observation'!I35</f>
        <v>10896</v>
      </c>
      <c r="E4" s="2"/>
    </row>
    <row r="5" spans="1:5">
      <c r="A5" s="2">
        <v>3</v>
      </c>
      <c r="B5" s="2" t="s">
        <v>43</v>
      </c>
      <c r="C5" s="2" t="s">
        <v>42</v>
      </c>
      <c r="D5" s="2">
        <f>Cable!N31</f>
        <v>16032</v>
      </c>
      <c r="E5" s="2"/>
    </row>
    <row r="6" spans="1:5">
      <c r="A6" s="2">
        <v>4</v>
      </c>
      <c r="B6" s="2" t="s">
        <v>44</v>
      </c>
      <c r="C6" s="2" t="s">
        <v>45</v>
      </c>
      <c r="D6" s="42">
        <f>Earthing!J24</f>
        <v>193.75</v>
      </c>
      <c r="E6" s="2"/>
    </row>
    <row r="7" spans="1:5">
      <c r="A7" s="2">
        <v>5</v>
      </c>
      <c r="B7" s="2" t="s">
        <v>46</v>
      </c>
      <c r="C7" s="2" t="s">
        <v>42</v>
      </c>
      <c r="D7" s="42">
        <f>Cable!N30</f>
        <v>21481</v>
      </c>
      <c r="E7" s="42">
        <f>D7/4.5</f>
        <v>4773.5555555555557</v>
      </c>
    </row>
    <row r="8" spans="1:5">
      <c r="A8" s="2">
        <v>6</v>
      </c>
      <c r="B8" s="2" t="s">
        <v>47</v>
      </c>
      <c r="C8" s="2" t="s">
        <v>42</v>
      </c>
      <c r="D8" s="2">
        <f>'Street light observation'!I34+Cable!N29</f>
        <v>25101</v>
      </c>
      <c r="E8" s="2"/>
    </row>
    <row r="9" spans="1:5">
      <c r="A9" s="2">
        <v>7</v>
      </c>
      <c r="B9" s="2" t="s">
        <v>48</v>
      </c>
      <c r="C9" s="2" t="s">
        <v>45</v>
      </c>
      <c r="D9" s="2">
        <f>'Street light observation'!P32</f>
        <v>919</v>
      </c>
      <c r="E9" s="2"/>
    </row>
    <row r="10" spans="1:5">
      <c r="A10" s="2">
        <v>8</v>
      </c>
      <c r="B10" s="23" t="s">
        <v>49</v>
      </c>
      <c r="C10" s="2" t="s">
        <v>45</v>
      </c>
      <c r="D10" s="23">
        <f>'Street light observation'!P33</f>
        <v>529</v>
      </c>
      <c r="E10" s="2"/>
    </row>
    <row r="11" spans="1:5">
      <c r="A11" s="2">
        <v>9</v>
      </c>
      <c r="B11" s="2" t="s">
        <v>50</v>
      </c>
      <c r="C11" s="2" t="s">
        <v>45</v>
      </c>
      <c r="D11" s="2">
        <f>'Street light observation'!I36</f>
        <v>13</v>
      </c>
      <c r="E11" s="2"/>
    </row>
    <row r="12" spans="1:5">
      <c r="A12" s="2">
        <v>10</v>
      </c>
      <c r="B12" s="2" t="s">
        <v>51</v>
      </c>
      <c r="C12" s="2" t="s">
        <v>45</v>
      </c>
      <c r="D12" s="2">
        <f>'Street light observation'!S31</f>
        <v>402</v>
      </c>
      <c r="E12" s="2"/>
    </row>
    <row r="13" spans="1:5">
      <c r="A13" s="2">
        <v>11</v>
      </c>
      <c r="B13" s="2" t="s">
        <v>52</v>
      </c>
      <c r="C13" s="2" t="s">
        <v>45</v>
      </c>
      <c r="D13" s="2">
        <f>'Street light observation'!S32</f>
        <v>774</v>
      </c>
      <c r="E13" s="2"/>
    </row>
    <row r="14" spans="1:5">
      <c r="A14" s="2">
        <v>12</v>
      </c>
      <c r="B14" s="2" t="s">
        <v>53</v>
      </c>
      <c r="C14" s="2" t="s">
        <v>45</v>
      </c>
      <c r="D14" s="2">
        <f>'Light poles'!J25</f>
        <v>10</v>
      </c>
      <c r="E14" s="2"/>
    </row>
    <row r="15" spans="1:5">
      <c r="A15" s="2">
        <v>13</v>
      </c>
      <c r="B15" s="2" t="s">
        <v>54</v>
      </c>
      <c r="C15" s="2" t="s">
        <v>45</v>
      </c>
      <c r="D15" s="2">
        <f>'Light poles'!N25</f>
        <v>42</v>
      </c>
      <c r="E15" s="2"/>
    </row>
    <row r="16" spans="1:5">
      <c r="A16" s="2">
        <v>14</v>
      </c>
      <c r="B16" s="2" t="s">
        <v>55</v>
      </c>
      <c r="C16" s="2" t="s">
        <v>45</v>
      </c>
      <c r="D16" s="2">
        <f>'Light poles'!K25</f>
        <v>1</v>
      </c>
      <c r="E16" s="2"/>
    </row>
    <row r="17" spans="1:5">
      <c r="A17" s="2">
        <v>15</v>
      </c>
      <c r="B17" s="2" t="s">
        <v>56</v>
      </c>
      <c r="C17" s="2" t="s">
        <v>45</v>
      </c>
      <c r="D17" s="2">
        <f>'Light poles'!O25</f>
        <v>89</v>
      </c>
      <c r="E17" s="2"/>
    </row>
  </sheetData>
  <mergeCells count="1">
    <mergeCell ref="A1:E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7E5F9-8FD4-44F5-95A5-B8CE1A6A9B67}">
  <dimension ref="A1:AL36"/>
  <sheetViews>
    <sheetView topLeftCell="A14" workbookViewId="0">
      <pane xSplit="7" topLeftCell="AK1" activePane="topRight" state="frozen"/>
      <selection pane="topRight" activeCell="D3" sqref="D3"/>
    </sheetView>
  </sheetViews>
  <sheetFormatPr defaultColWidth="8.90625" defaultRowHeight="14.5"/>
  <cols>
    <col min="1" max="1" width="6.81640625" style="4" bestFit="1" customWidth="1"/>
    <col min="2" max="2" width="13.6328125" style="4" bestFit="1" customWidth="1"/>
    <col min="3" max="4" width="8.81640625" style="4" bestFit="1" customWidth="1"/>
    <col min="5" max="5" width="12.7265625" style="4" bestFit="1" customWidth="1"/>
    <col min="6" max="6" width="9.08984375" style="4" bestFit="1" customWidth="1"/>
    <col min="7" max="7" width="15.1796875" style="4" bestFit="1" customWidth="1"/>
    <col min="8" max="8" width="14.08984375" style="4" bestFit="1" customWidth="1"/>
    <col min="9" max="9" width="9.54296875" style="4" bestFit="1" customWidth="1"/>
    <col min="10" max="10" width="10.54296875" style="4" bestFit="1" customWidth="1"/>
    <col min="11" max="11" width="9.54296875" style="4" bestFit="1" customWidth="1"/>
    <col min="12" max="12" width="10.54296875" style="4" bestFit="1" customWidth="1"/>
    <col min="13" max="13" width="9.54296875" style="4" bestFit="1" customWidth="1"/>
    <col min="14" max="14" width="11.26953125" style="4" bestFit="1" customWidth="1"/>
    <col min="15" max="15" width="9.54296875" style="4" bestFit="1" customWidth="1"/>
    <col min="16" max="16" width="10.81640625" style="4" bestFit="1" customWidth="1"/>
    <col min="17" max="17" width="9.6328125" style="4" bestFit="1" customWidth="1"/>
    <col min="18" max="18" width="10.54296875" style="4" bestFit="1" customWidth="1"/>
    <col min="19" max="20" width="11.26953125" style="4" bestFit="1" customWidth="1"/>
    <col min="21" max="21" width="10.90625" style="4" bestFit="1" customWidth="1"/>
    <col min="22" max="22" width="10.6328125" style="4" bestFit="1" customWidth="1"/>
    <col min="23" max="23" width="8.453125" style="4" bestFit="1" customWidth="1"/>
    <col min="24" max="24" width="8.6328125" style="4" bestFit="1" customWidth="1"/>
    <col min="25" max="25" width="13.08984375" style="4" customWidth="1"/>
    <col min="26" max="26" width="13.08984375" style="4" bestFit="1" customWidth="1"/>
    <col min="27" max="27" width="7" style="4" bestFit="1" customWidth="1"/>
    <col min="28" max="28" width="7.08984375" style="4" bestFit="1" customWidth="1"/>
    <col min="29" max="29" width="11.08984375" style="4" bestFit="1" customWidth="1"/>
    <col min="30" max="30" width="9.26953125" style="4" bestFit="1" customWidth="1"/>
    <col min="31" max="31" width="7.08984375" style="4" bestFit="1" customWidth="1"/>
    <col min="32" max="32" width="12.7265625" style="4" bestFit="1" customWidth="1"/>
    <col min="33" max="33" width="12.453125" style="4" bestFit="1" customWidth="1"/>
    <col min="34" max="34" width="12.36328125" style="4" bestFit="1" customWidth="1"/>
    <col min="35" max="35" width="12.54296875" style="4" bestFit="1" customWidth="1"/>
    <col min="36" max="36" width="11.1796875" style="4" bestFit="1" customWidth="1"/>
    <col min="37" max="37" width="153.08984375" style="4" bestFit="1" customWidth="1"/>
    <col min="38" max="38" width="20.90625" style="4" bestFit="1" customWidth="1"/>
    <col min="39" max="16384" width="8.90625" style="4"/>
  </cols>
  <sheetData>
    <row r="1" spans="1:38" ht="15.5">
      <c r="A1" s="151" t="s">
        <v>57</v>
      </c>
      <c r="B1" s="151"/>
      <c r="C1" s="151"/>
      <c r="D1" s="151"/>
      <c r="E1" s="151"/>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1"/>
    </row>
    <row r="2" spans="1:38" ht="43.5">
      <c r="A2" s="73" t="s">
        <v>58</v>
      </c>
      <c r="B2" s="73" t="s">
        <v>59</v>
      </c>
      <c r="C2" s="24" t="s">
        <v>60</v>
      </c>
      <c r="D2" s="25"/>
      <c r="E2" s="26" t="s">
        <v>61</v>
      </c>
      <c r="F2" s="26" t="s">
        <v>62</v>
      </c>
      <c r="G2" s="26" t="s">
        <v>63</v>
      </c>
      <c r="H2" s="69" t="s">
        <v>64</v>
      </c>
      <c r="I2" s="75" t="s">
        <v>65</v>
      </c>
      <c r="J2" s="76"/>
      <c r="K2" s="75" t="s">
        <v>66</v>
      </c>
      <c r="L2" s="76"/>
      <c r="M2" s="75" t="s">
        <v>67</v>
      </c>
      <c r="N2" s="76"/>
      <c r="O2" s="75" t="s">
        <v>68</v>
      </c>
      <c r="P2" s="76"/>
      <c r="Q2" s="77" t="s">
        <v>69</v>
      </c>
      <c r="R2" s="78"/>
      <c r="S2" s="78"/>
      <c r="T2" s="79"/>
      <c r="U2" s="69" t="s">
        <v>70</v>
      </c>
      <c r="V2" s="69" t="s">
        <v>71</v>
      </c>
      <c r="W2" s="69" t="s">
        <v>72</v>
      </c>
      <c r="X2" s="69" t="s">
        <v>73</v>
      </c>
      <c r="Y2" s="69" t="s">
        <v>74</v>
      </c>
      <c r="Z2" s="69" t="s">
        <v>75</v>
      </c>
      <c r="AA2" s="69" t="s">
        <v>76</v>
      </c>
      <c r="AB2" s="69" t="s">
        <v>77</v>
      </c>
      <c r="AC2" s="69" t="s">
        <v>78</v>
      </c>
      <c r="AD2" s="69" t="s">
        <v>79</v>
      </c>
      <c r="AE2" s="69" t="s">
        <v>80</v>
      </c>
      <c r="AF2" s="69" t="s">
        <v>81</v>
      </c>
      <c r="AG2" s="69" t="s">
        <v>82</v>
      </c>
      <c r="AH2" s="69" t="s">
        <v>83</v>
      </c>
      <c r="AI2" s="69" t="s">
        <v>84</v>
      </c>
      <c r="AJ2" s="69" t="s">
        <v>85</v>
      </c>
      <c r="AK2" s="69" t="s">
        <v>86</v>
      </c>
      <c r="AL2" s="80" t="s">
        <v>38</v>
      </c>
    </row>
    <row r="3" spans="1:38" ht="43.5">
      <c r="A3" s="74"/>
      <c r="B3" s="74"/>
      <c r="C3" s="10" t="s">
        <v>87</v>
      </c>
      <c r="D3" s="10" t="s">
        <v>88</v>
      </c>
      <c r="E3" s="27"/>
      <c r="F3" s="27"/>
      <c r="G3" s="27"/>
      <c r="H3" s="70"/>
      <c r="I3" s="11" t="s">
        <v>89</v>
      </c>
      <c r="J3" s="11" t="s">
        <v>90</v>
      </c>
      <c r="K3" s="11" t="s">
        <v>91</v>
      </c>
      <c r="L3" s="11" t="s">
        <v>90</v>
      </c>
      <c r="M3" s="11" t="s">
        <v>92</v>
      </c>
      <c r="N3" s="11" t="s">
        <v>93</v>
      </c>
      <c r="O3" s="11" t="s">
        <v>92</v>
      </c>
      <c r="P3" s="11" t="s">
        <v>94</v>
      </c>
      <c r="Q3" s="11" t="s">
        <v>91</v>
      </c>
      <c r="R3" s="11" t="s">
        <v>90</v>
      </c>
      <c r="S3" s="11" t="s">
        <v>92</v>
      </c>
      <c r="T3" s="11" t="s">
        <v>93</v>
      </c>
      <c r="U3" s="70"/>
      <c r="V3" s="70"/>
      <c r="W3" s="70"/>
      <c r="X3" s="70"/>
      <c r="Y3" s="70"/>
      <c r="Z3" s="70"/>
      <c r="AA3" s="70"/>
      <c r="AB3" s="70"/>
      <c r="AC3" s="70"/>
      <c r="AD3" s="70"/>
      <c r="AE3" s="70"/>
      <c r="AF3" s="70"/>
      <c r="AG3" s="70"/>
      <c r="AH3" s="70"/>
      <c r="AI3" s="70"/>
      <c r="AJ3" s="70"/>
      <c r="AK3" s="70"/>
      <c r="AL3" s="80"/>
    </row>
    <row r="4" spans="1:38" ht="29">
      <c r="A4" s="12">
        <v>1</v>
      </c>
      <c r="B4" s="12" t="s">
        <v>95</v>
      </c>
      <c r="C4" s="12">
        <v>1534.5630000000001</v>
      </c>
      <c r="D4" s="12">
        <v>1534.8130000000001</v>
      </c>
      <c r="E4" s="12">
        <v>8792322000</v>
      </c>
      <c r="F4" s="12" t="s">
        <v>96</v>
      </c>
      <c r="G4" s="12" t="s">
        <v>97</v>
      </c>
      <c r="H4" s="12">
        <v>25</v>
      </c>
      <c r="I4" s="12">
        <v>0</v>
      </c>
      <c r="J4" s="12">
        <v>0</v>
      </c>
      <c r="K4" s="12">
        <v>0</v>
      </c>
      <c r="L4" s="12">
        <v>0</v>
      </c>
      <c r="M4" s="12">
        <v>0</v>
      </c>
      <c r="N4" s="12">
        <v>21</v>
      </c>
      <c r="O4" s="12">
        <v>0</v>
      </c>
      <c r="P4" s="12">
        <v>1</v>
      </c>
      <c r="Q4" s="12">
        <f>I4+K4</f>
        <v>0</v>
      </c>
      <c r="R4" s="12">
        <f>J4+L4</f>
        <v>0</v>
      </c>
      <c r="S4" s="12">
        <f>M4+O4</f>
        <v>0</v>
      </c>
      <c r="T4" s="12">
        <f>N4+P4</f>
        <v>22</v>
      </c>
      <c r="U4" s="12">
        <f t="shared" ref="U4:U22" si="0">SUM(Q4:T4)</f>
        <v>22</v>
      </c>
      <c r="V4" s="12">
        <f>SUM(Q4:T4)*2-W4</f>
        <v>44</v>
      </c>
      <c r="W4" s="12">
        <v>0</v>
      </c>
      <c r="X4" s="12">
        <f>V4+W4</f>
        <v>44</v>
      </c>
      <c r="Y4" s="12">
        <v>70</v>
      </c>
      <c r="Z4" s="12">
        <f>V4*Y4</f>
        <v>3080</v>
      </c>
      <c r="AA4" s="12" t="s">
        <v>98</v>
      </c>
      <c r="AB4" s="12" t="s">
        <v>98</v>
      </c>
      <c r="AC4" s="12">
        <v>30</v>
      </c>
      <c r="AD4" s="12">
        <v>12</v>
      </c>
      <c r="AE4" s="12">
        <v>2</v>
      </c>
      <c r="AF4" s="12">
        <v>80</v>
      </c>
      <c r="AG4" s="12">
        <f>AF4*2+10*2</f>
        <v>180</v>
      </c>
      <c r="AH4" s="12">
        <f>AF4+30</f>
        <v>110</v>
      </c>
      <c r="AI4" s="12">
        <v>1</v>
      </c>
      <c r="AJ4" s="12">
        <v>1</v>
      </c>
      <c r="AK4" s="33" t="s">
        <v>99</v>
      </c>
      <c r="AL4" s="12"/>
    </row>
    <row r="5" spans="1:38" ht="29">
      <c r="A5" s="12">
        <v>2</v>
      </c>
      <c r="B5" s="12" t="s">
        <v>100</v>
      </c>
      <c r="C5" s="12">
        <v>1538.5</v>
      </c>
      <c r="D5" s="12">
        <v>1540.2</v>
      </c>
      <c r="E5" s="12">
        <v>3629020337</v>
      </c>
      <c r="F5" s="12" t="s">
        <v>101</v>
      </c>
      <c r="G5" s="12" t="s">
        <v>97</v>
      </c>
      <c r="H5" s="14">
        <v>31</v>
      </c>
      <c r="I5" s="12">
        <v>0</v>
      </c>
      <c r="J5" s="12">
        <v>0</v>
      </c>
      <c r="K5" s="12">
        <v>0</v>
      </c>
      <c r="L5" s="12">
        <v>0</v>
      </c>
      <c r="M5" s="12">
        <v>45</v>
      </c>
      <c r="N5" s="12">
        <v>0</v>
      </c>
      <c r="O5" s="12">
        <v>10</v>
      </c>
      <c r="P5" s="12">
        <v>0</v>
      </c>
      <c r="Q5" s="12">
        <f t="shared" ref="Q5:Q24" si="1">I5+K5</f>
        <v>0</v>
      </c>
      <c r="R5" s="12">
        <f t="shared" ref="R5:R24" si="2">J5+L5</f>
        <v>0</v>
      </c>
      <c r="S5" s="12">
        <f t="shared" ref="S5:S24" si="3">M5+O5</f>
        <v>55</v>
      </c>
      <c r="T5" s="12">
        <f t="shared" ref="T5:T24" si="4">N5+P5</f>
        <v>0</v>
      </c>
      <c r="U5" s="12">
        <f t="shared" si="0"/>
        <v>55</v>
      </c>
      <c r="V5" s="12">
        <f>SUM(Q5:T5)*2-W5</f>
        <v>110</v>
      </c>
      <c r="W5" s="12">
        <v>0</v>
      </c>
      <c r="X5" s="12">
        <f t="shared" ref="X5:X24" si="5">V5+W5</f>
        <v>110</v>
      </c>
      <c r="Y5" s="12">
        <v>90</v>
      </c>
      <c r="Z5" s="12">
        <f t="shared" ref="Z5:Z24" si="6">V5*Y5</f>
        <v>9900</v>
      </c>
      <c r="AA5" s="12"/>
      <c r="AB5" s="12"/>
      <c r="AC5" s="12">
        <v>70</v>
      </c>
      <c r="AD5" s="12">
        <v>20</v>
      </c>
      <c r="AE5" s="12">
        <v>20</v>
      </c>
      <c r="AF5" s="12">
        <v>80</v>
      </c>
      <c r="AG5" s="12">
        <f t="shared" ref="AG5:AG24" si="7">AF5*2+10*2</f>
        <v>180</v>
      </c>
      <c r="AH5" s="12">
        <f t="shared" ref="AH5:AH24" si="8">AF5+30</f>
        <v>110</v>
      </c>
      <c r="AI5" s="12">
        <v>1</v>
      </c>
      <c r="AJ5" s="12">
        <v>1</v>
      </c>
      <c r="AK5" s="32" t="s">
        <v>102</v>
      </c>
      <c r="AL5" s="12"/>
    </row>
    <row r="6" spans="1:38" ht="29">
      <c r="A6" s="12">
        <v>3</v>
      </c>
      <c r="B6" s="12" t="s">
        <v>103</v>
      </c>
      <c r="C6" s="28">
        <v>1540.931</v>
      </c>
      <c r="D6" s="28">
        <v>1541.713</v>
      </c>
      <c r="E6" s="66">
        <v>2194045000</v>
      </c>
      <c r="F6" s="66" t="s">
        <v>104</v>
      </c>
      <c r="G6" s="12" t="s">
        <v>105</v>
      </c>
      <c r="H6" s="12">
        <v>33</v>
      </c>
      <c r="I6" s="12">
        <v>25</v>
      </c>
      <c r="J6" s="12">
        <v>0</v>
      </c>
      <c r="K6" s="12">
        <v>0</v>
      </c>
      <c r="L6" s="12">
        <v>0</v>
      </c>
      <c r="M6" s="12">
        <v>0</v>
      </c>
      <c r="N6" s="12">
        <v>0</v>
      </c>
      <c r="O6" s="12">
        <v>0</v>
      </c>
      <c r="P6" s="12">
        <v>0</v>
      </c>
      <c r="Q6" s="12">
        <f t="shared" si="1"/>
        <v>25</v>
      </c>
      <c r="R6" s="12">
        <f t="shared" si="2"/>
        <v>0</v>
      </c>
      <c r="S6" s="12">
        <f t="shared" si="3"/>
        <v>0</v>
      </c>
      <c r="T6" s="12">
        <f>N6+P6</f>
        <v>0</v>
      </c>
      <c r="U6" s="12">
        <f t="shared" si="0"/>
        <v>25</v>
      </c>
      <c r="V6" s="12">
        <f>SUM(Q6:T6)-W6</f>
        <v>25</v>
      </c>
      <c r="W6" s="12">
        <v>0</v>
      </c>
      <c r="X6" s="12">
        <f t="shared" si="5"/>
        <v>25</v>
      </c>
      <c r="Y6" s="12">
        <v>70</v>
      </c>
      <c r="Z6" s="12">
        <f t="shared" si="6"/>
        <v>1750</v>
      </c>
      <c r="AA6" s="12" t="s">
        <v>98</v>
      </c>
      <c r="AB6" s="12" t="s">
        <v>98</v>
      </c>
      <c r="AC6" s="12">
        <v>18</v>
      </c>
      <c r="AD6" s="12">
        <v>7</v>
      </c>
      <c r="AE6" s="12">
        <v>0</v>
      </c>
      <c r="AF6" s="66">
        <v>80</v>
      </c>
      <c r="AG6" s="66">
        <v>200</v>
      </c>
      <c r="AH6" s="66">
        <v>140</v>
      </c>
      <c r="AI6" s="12">
        <v>1</v>
      </c>
      <c r="AJ6" s="66">
        <v>1</v>
      </c>
      <c r="AK6" s="32" t="s">
        <v>106</v>
      </c>
      <c r="AL6" s="12"/>
    </row>
    <row r="7" spans="1:38" ht="29">
      <c r="A7" s="12"/>
      <c r="B7" s="14" t="s">
        <v>107</v>
      </c>
      <c r="C7" s="13"/>
      <c r="D7" s="13"/>
      <c r="E7" s="68"/>
      <c r="F7" s="68"/>
      <c r="G7" s="12" t="s">
        <v>108</v>
      </c>
      <c r="H7" s="12">
        <v>33</v>
      </c>
      <c r="I7" s="12">
        <v>25</v>
      </c>
      <c r="J7" s="12">
        <v>0</v>
      </c>
      <c r="K7" s="12">
        <v>0</v>
      </c>
      <c r="L7" s="12">
        <v>0</v>
      </c>
      <c r="M7" s="12">
        <v>0</v>
      </c>
      <c r="N7" s="12">
        <v>0</v>
      </c>
      <c r="O7" s="12">
        <v>0</v>
      </c>
      <c r="P7" s="12">
        <v>0</v>
      </c>
      <c r="Q7" s="12">
        <f t="shared" si="1"/>
        <v>25</v>
      </c>
      <c r="R7" s="12">
        <f t="shared" si="2"/>
        <v>0</v>
      </c>
      <c r="S7" s="12">
        <f t="shared" si="3"/>
        <v>0</v>
      </c>
      <c r="T7" s="12">
        <f t="shared" si="4"/>
        <v>0</v>
      </c>
      <c r="U7" s="12">
        <f t="shared" si="0"/>
        <v>25</v>
      </c>
      <c r="V7" s="12">
        <f>SUM(Q7:T7)-W7</f>
        <v>25</v>
      </c>
      <c r="W7" s="12">
        <v>0</v>
      </c>
      <c r="X7" s="12">
        <f t="shared" si="5"/>
        <v>25</v>
      </c>
      <c r="Y7" s="12">
        <v>70</v>
      </c>
      <c r="Z7" s="12">
        <f t="shared" si="6"/>
        <v>1750</v>
      </c>
      <c r="AA7" s="12" t="s">
        <v>98</v>
      </c>
      <c r="AB7" s="12" t="s">
        <v>98</v>
      </c>
      <c r="AC7" s="12">
        <v>12</v>
      </c>
      <c r="AD7" s="12">
        <v>13</v>
      </c>
      <c r="AE7" s="12">
        <v>0</v>
      </c>
      <c r="AF7" s="68"/>
      <c r="AG7" s="68"/>
      <c r="AH7" s="68"/>
      <c r="AI7" s="12"/>
      <c r="AJ7" s="68"/>
      <c r="AK7" s="32" t="s">
        <v>109</v>
      </c>
      <c r="AL7" s="12"/>
    </row>
    <row r="8" spans="1:38" ht="29">
      <c r="A8" s="12">
        <v>4</v>
      </c>
      <c r="B8" s="15" t="s">
        <v>110</v>
      </c>
      <c r="C8" s="12" t="s">
        <v>111</v>
      </c>
      <c r="D8" s="12" t="s">
        <v>112</v>
      </c>
      <c r="E8" s="66">
        <v>6325384000</v>
      </c>
      <c r="F8" s="66" t="s">
        <v>113</v>
      </c>
      <c r="G8" s="12" t="s">
        <v>114</v>
      </c>
      <c r="H8" s="12">
        <v>31</v>
      </c>
      <c r="I8" s="12">
        <v>0</v>
      </c>
      <c r="J8" s="12">
        <v>0</v>
      </c>
      <c r="K8" s="12">
        <v>0</v>
      </c>
      <c r="L8" s="12">
        <v>0</v>
      </c>
      <c r="M8" s="12">
        <v>0</v>
      </c>
      <c r="N8" s="12">
        <v>23</v>
      </c>
      <c r="O8" s="12">
        <v>0</v>
      </c>
      <c r="P8" s="12">
        <v>9</v>
      </c>
      <c r="Q8" s="12">
        <f t="shared" si="1"/>
        <v>0</v>
      </c>
      <c r="R8" s="12">
        <f t="shared" si="2"/>
        <v>0</v>
      </c>
      <c r="S8" s="12">
        <f t="shared" si="3"/>
        <v>0</v>
      </c>
      <c r="T8" s="12">
        <f t="shared" si="4"/>
        <v>32</v>
      </c>
      <c r="U8" s="12">
        <f t="shared" si="0"/>
        <v>32</v>
      </c>
      <c r="V8" s="12">
        <f>SUM(Q8:T8)*2-W8</f>
        <v>60</v>
      </c>
      <c r="W8" s="12">
        <v>4</v>
      </c>
      <c r="X8" s="12">
        <f t="shared" si="5"/>
        <v>64</v>
      </c>
      <c r="Y8" s="12">
        <v>70</v>
      </c>
      <c r="Z8" s="12">
        <f t="shared" si="6"/>
        <v>4200</v>
      </c>
      <c r="AA8" s="12">
        <v>250</v>
      </c>
      <c r="AB8" s="12">
        <f>AA8*W8</f>
        <v>1000</v>
      </c>
      <c r="AC8" s="12">
        <v>18</v>
      </c>
      <c r="AD8" s="12">
        <v>28</v>
      </c>
      <c r="AE8" s="12">
        <v>18</v>
      </c>
      <c r="AF8" s="66">
        <v>160</v>
      </c>
      <c r="AG8" s="66">
        <v>360</v>
      </c>
      <c r="AH8" s="66">
        <f>190+30</f>
        <v>220</v>
      </c>
      <c r="AI8" s="28">
        <v>1</v>
      </c>
      <c r="AJ8" s="66">
        <v>1</v>
      </c>
      <c r="AK8" s="32" t="s">
        <v>115</v>
      </c>
      <c r="AL8" s="12"/>
    </row>
    <row r="9" spans="1:38" ht="29">
      <c r="A9" s="12"/>
      <c r="B9" s="13"/>
      <c r="C9" s="12" t="s">
        <v>116</v>
      </c>
      <c r="D9" s="12" t="s">
        <v>117</v>
      </c>
      <c r="E9" s="68"/>
      <c r="F9" s="68"/>
      <c r="G9" s="12" t="s">
        <v>118</v>
      </c>
      <c r="H9" s="12">
        <v>22</v>
      </c>
      <c r="I9" s="12">
        <v>9</v>
      </c>
      <c r="J9" s="12">
        <v>0</v>
      </c>
      <c r="K9" s="12">
        <v>2</v>
      </c>
      <c r="L9" s="12">
        <v>0</v>
      </c>
      <c r="M9" s="12">
        <v>0</v>
      </c>
      <c r="N9" s="12">
        <v>0</v>
      </c>
      <c r="O9" s="12">
        <v>0</v>
      </c>
      <c r="P9" s="12">
        <v>0</v>
      </c>
      <c r="Q9" s="12">
        <f t="shared" si="1"/>
        <v>11</v>
      </c>
      <c r="R9" s="12">
        <f t="shared" si="2"/>
        <v>0</v>
      </c>
      <c r="S9" s="12">
        <f t="shared" si="3"/>
        <v>0</v>
      </c>
      <c r="T9" s="12">
        <f t="shared" si="4"/>
        <v>0</v>
      </c>
      <c r="U9" s="12">
        <f t="shared" si="0"/>
        <v>11</v>
      </c>
      <c r="V9" s="12">
        <f>SUM(Q9:T9)-W9</f>
        <v>2</v>
      </c>
      <c r="W9" s="12">
        <v>9</v>
      </c>
      <c r="X9" s="12">
        <f t="shared" si="5"/>
        <v>11</v>
      </c>
      <c r="Y9" s="12">
        <v>70</v>
      </c>
      <c r="Z9" s="12">
        <f t="shared" si="6"/>
        <v>140</v>
      </c>
      <c r="AA9" s="12">
        <v>150</v>
      </c>
      <c r="AB9" s="12">
        <f t="shared" ref="AB9:AB20" si="9">AA9*W9</f>
        <v>1350</v>
      </c>
      <c r="AC9" s="12">
        <v>0</v>
      </c>
      <c r="AD9" s="12">
        <v>9</v>
      </c>
      <c r="AE9" s="12">
        <v>2</v>
      </c>
      <c r="AF9" s="68"/>
      <c r="AG9" s="68"/>
      <c r="AH9" s="68"/>
      <c r="AI9" s="13"/>
      <c r="AJ9" s="68"/>
      <c r="AK9" s="32" t="s">
        <v>119</v>
      </c>
      <c r="AL9" s="12"/>
    </row>
    <row r="10" spans="1:38" ht="29">
      <c r="A10" s="12">
        <v>5</v>
      </c>
      <c r="B10" s="12" t="s">
        <v>120</v>
      </c>
      <c r="C10" s="12" t="s">
        <v>121</v>
      </c>
      <c r="D10" s="12">
        <v>1552.453</v>
      </c>
      <c r="E10" s="12">
        <v>963894000</v>
      </c>
      <c r="F10" s="12" t="s">
        <v>122</v>
      </c>
      <c r="G10" s="12" t="s">
        <v>114</v>
      </c>
      <c r="H10" s="12">
        <v>31</v>
      </c>
      <c r="I10" s="12">
        <v>0</v>
      </c>
      <c r="J10" s="12">
        <v>0</v>
      </c>
      <c r="K10" s="12">
        <v>0</v>
      </c>
      <c r="L10" s="12">
        <v>0</v>
      </c>
      <c r="M10" s="12">
        <v>0</v>
      </c>
      <c r="N10" s="12">
        <v>30</v>
      </c>
      <c r="O10" s="12">
        <v>0</v>
      </c>
      <c r="P10" s="12">
        <v>3</v>
      </c>
      <c r="Q10" s="12">
        <f t="shared" si="1"/>
        <v>0</v>
      </c>
      <c r="R10" s="12">
        <f t="shared" si="2"/>
        <v>0</v>
      </c>
      <c r="S10" s="12">
        <f t="shared" si="3"/>
        <v>0</v>
      </c>
      <c r="T10" s="12">
        <f t="shared" si="4"/>
        <v>33</v>
      </c>
      <c r="U10" s="12">
        <f t="shared" si="0"/>
        <v>33</v>
      </c>
      <c r="V10" s="12">
        <f>SUM(Q10:T10)*2-W10</f>
        <v>57</v>
      </c>
      <c r="W10" s="12">
        <v>9</v>
      </c>
      <c r="X10" s="12">
        <f t="shared" si="5"/>
        <v>66</v>
      </c>
      <c r="Y10" s="12">
        <v>70</v>
      </c>
      <c r="Z10" s="12">
        <f t="shared" si="6"/>
        <v>3990</v>
      </c>
      <c r="AA10" s="12">
        <v>250</v>
      </c>
      <c r="AB10" s="12">
        <f t="shared" si="9"/>
        <v>2250</v>
      </c>
      <c r="AC10" s="12">
        <v>30</v>
      </c>
      <c r="AD10" s="12">
        <v>30</v>
      </c>
      <c r="AE10" s="12">
        <v>6</v>
      </c>
      <c r="AF10" s="12">
        <v>80</v>
      </c>
      <c r="AG10" s="12">
        <f t="shared" si="7"/>
        <v>180</v>
      </c>
      <c r="AH10" s="12">
        <f t="shared" si="8"/>
        <v>110</v>
      </c>
      <c r="AI10" s="12">
        <v>1</v>
      </c>
      <c r="AJ10" s="12">
        <v>1</v>
      </c>
      <c r="AK10" s="32" t="s">
        <v>123</v>
      </c>
      <c r="AL10" s="12"/>
    </row>
    <row r="11" spans="1:38" ht="29">
      <c r="A11" s="12">
        <v>6</v>
      </c>
      <c r="B11" s="12" t="s">
        <v>124</v>
      </c>
      <c r="C11" s="12" t="s">
        <v>125</v>
      </c>
      <c r="D11" s="12" t="s">
        <v>126</v>
      </c>
      <c r="E11" s="12">
        <v>8938354000</v>
      </c>
      <c r="F11" s="12" t="s">
        <v>127</v>
      </c>
      <c r="G11" s="12" t="s">
        <v>114</v>
      </c>
      <c r="H11" s="12">
        <v>30</v>
      </c>
      <c r="I11" s="12">
        <v>0</v>
      </c>
      <c r="J11" s="12">
        <v>0</v>
      </c>
      <c r="K11" s="12">
        <v>0</v>
      </c>
      <c r="L11" s="12">
        <v>0</v>
      </c>
      <c r="M11" s="12">
        <v>0</v>
      </c>
      <c r="N11" s="12">
        <v>58</v>
      </c>
      <c r="O11" s="12">
        <v>0</v>
      </c>
      <c r="P11" s="12">
        <v>16</v>
      </c>
      <c r="Q11" s="12">
        <f t="shared" si="1"/>
        <v>0</v>
      </c>
      <c r="R11" s="12">
        <f t="shared" si="2"/>
        <v>0</v>
      </c>
      <c r="S11" s="12">
        <f t="shared" si="3"/>
        <v>0</v>
      </c>
      <c r="T11" s="12">
        <f t="shared" si="4"/>
        <v>74</v>
      </c>
      <c r="U11" s="12">
        <f t="shared" si="0"/>
        <v>74</v>
      </c>
      <c r="V11" s="12">
        <f>SUM(Q11:T11)*2-W11</f>
        <v>141</v>
      </c>
      <c r="W11" s="12">
        <v>7</v>
      </c>
      <c r="X11" s="12">
        <f t="shared" si="5"/>
        <v>148</v>
      </c>
      <c r="Y11" s="12">
        <v>70</v>
      </c>
      <c r="Z11" s="12">
        <f t="shared" si="6"/>
        <v>9870</v>
      </c>
      <c r="AA11" s="12">
        <v>250</v>
      </c>
      <c r="AB11" s="12">
        <f t="shared" si="9"/>
        <v>1750</v>
      </c>
      <c r="AC11" s="12">
        <v>86</v>
      </c>
      <c r="AD11" s="12">
        <v>30</v>
      </c>
      <c r="AE11" s="12">
        <v>32</v>
      </c>
      <c r="AF11" s="12">
        <v>80</v>
      </c>
      <c r="AG11" s="12">
        <f t="shared" si="7"/>
        <v>180</v>
      </c>
      <c r="AH11" s="12">
        <f t="shared" si="8"/>
        <v>110</v>
      </c>
      <c r="AI11" s="12">
        <v>1</v>
      </c>
      <c r="AJ11" s="12">
        <v>1</v>
      </c>
      <c r="AK11" s="32" t="s">
        <v>128</v>
      </c>
      <c r="AL11" s="12"/>
    </row>
    <row r="12" spans="1:38" ht="29">
      <c r="A12" s="12">
        <v>7</v>
      </c>
      <c r="B12" s="12" t="s">
        <v>129</v>
      </c>
      <c r="C12" s="12" t="s">
        <v>130</v>
      </c>
      <c r="D12" s="12" t="s">
        <v>131</v>
      </c>
      <c r="E12" s="12">
        <v>5763894000</v>
      </c>
      <c r="F12" s="12" t="s">
        <v>132</v>
      </c>
      <c r="G12" s="12" t="s">
        <v>114</v>
      </c>
      <c r="H12" s="12">
        <v>33</v>
      </c>
      <c r="I12" s="12">
        <v>0</v>
      </c>
      <c r="J12" s="12">
        <v>0</v>
      </c>
      <c r="K12" s="12">
        <v>0</v>
      </c>
      <c r="L12" s="12">
        <v>0</v>
      </c>
      <c r="M12" s="12">
        <v>0</v>
      </c>
      <c r="N12" s="12">
        <v>69</v>
      </c>
      <c r="O12" s="12">
        <v>0</v>
      </c>
      <c r="P12" s="12">
        <v>32</v>
      </c>
      <c r="Q12" s="12">
        <f t="shared" si="1"/>
        <v>0</v>
      </c>
      <c r="R12" s="12">
        <f t="shared" si="2"/>
        <v>0</v>
      </c>
      <c r="S12" s="12">
        <f t="shared" si="3"/>
        <v>0</v>
      </c>
      <c r="T12" s="12">
        <f t="shared" si="4"/>
        <v>101</v>
      </c>
      <c r="U12" s="12">
        <f t="shared" si="0"/>
        <v>101</v>
      </c>
      <c r="V12" s="12">
        <f>SUM(Q12:T12)*2-W12</f>
        <v>202</v>
      </c>
      <c r="W12" s="12">
        <v>0</v>
      </c>
      <c r="X12" s="12">
        <f t="shared" si="5"/>
        <v>202</v>
      </c>
      <c r="Y12" s="12">
        <v>70</v>
      </c>
      <c r="Z12" s="12">
        <f t="shared" si="6"/>
        <v>14140</v>
      </c>
      <c r="AA12" s="12" t="s">
        <v>98</v>
      </c>
      <c r="AB12" s="12" t="s">
        <v>98</v>
      </c>
      <c r="AC12" s="12">
        <v>66</v>
      </c>
      <c r="AD12" s="12">
        <v>72</v>
      </c>
      <c r="AE12" s="12">
        <v>64</v>
      </c>
      <c r="AF12" s="12">
        <v>80</v>
      </c>
      <c r="AG12" s="12">
        <f t="shared" si="7"/>
        <v>180</v>
      </c>
      <c r="AH12" s="12">
        <f t="shared" si="8"/>
        <v>110</v>
      </c>
      <c r="AI12" s="12">
        <v>1</v>
      </c>
      <c r="AJ12" s="12">
        <v>1</v>
      </c>
      <c r="AK12" s="32" t="s">
        <v>133</v>
      </c>
      <c r="AL12" s="12"/>
    </row>
    <row r="13" spans="1:38" ht="29">
      <c r="A13" s="66">
        <v>8</v>
      </c>
      <c r="B13" s="12" t="s">
        <v>134</v>
      </c>
      <c r="C13" s="12" t="s">
        <v>135</v>
      </c>
      <c r="D13" s="12" t="s">
        <v>136</v>
      </c>
      <c r="E13" s="66">
        <v>4027265000</v>
      </c>
      <c r="F13" s="66" t="s">
        <v>137</v>
      </c>
      <c r="G13" s="12" t="s">
        <v>114</v>
      </c>
      <c r="H13" s="12">
        <v>31</v>
      </c>
      <c r="I13" s="12">
        <v>0</v>
      </c>
      <c r="J13" s="12">
        <v>0</v>
      </c>
      <c r="K13" s="12">
        <v>0</v>
      </c>
      <c r="L13" s="12">
        <v>0</v>
      </c>
      <c r="M13" s="12">
        <v>0</v>
      </c>
      <c r="N13" s="12">
        <v>9</v>
      </c>
      <c r="O13" s="12">
        <v>0</v>
      </c>
      <c r="P13" s="12">
        <v>2</v>
      </c>
      <c r="Q13" s="12">
        <f t="shared" si="1"/>
        <v>0</v>
      </c>
      <c r="R13" s="12">
        <f t="shared" si="2"/>
        <v>0</v>
      </c>
      <c r="S13" s="12">
        <f t="shared" si="3"/>
        <v>0</v>
      </c>
      <c r="T13" s="12">
        <f t="shared" si="4"/>
        <v>11</v>
      </c>
      <c r="U13" s="12">
        <f t="shared" si="0"/>
        <v>11</v>
      </c>
      <c r="V13" s="12">
        <f>SUM(Q13:T13)*2-W13</f>
        <v>15</v>
      </c>
      <c r="W13" s="12">
        <v>7</v>
      </c>
      <c r="X13" s="12">
        <f t="shared" si="5"/>
        <v>22</v>
      </c>
      <c r="Y13" s="12">
        <v>70</v>
      </c>
      <c r="Z13" s="12">
        <f t="shared" si="6"/>
        <v>1050</v>
      </c>
      <c r="AA13" s="12">
        <v>250</v>
      </c>
      <c r="AB13" s="12">
        <f t="shared" si="9"/>
        <v>1750</v>
      </c>
      <c r="AC13" s="12">
        <v>17</v>
      </c>
      <c r="AD13" s="12">
        <v>1</v>
      </c>
      <c r="AE13" s="12">
        <v>4</v>
      </c>
      <c r="AF13" s="66">
        <v>160</v>
      </c>
      <c r="AG13" s="66">
        <v>360</v>
      </c>
      <c r="AH13" s="66">
        <f>190+30</f>
        <v>220</v>
      </c>
      <c r="AI13" s="12">
        <v>1</v>
      </c>
      <c r="AJ13" s="66">
        <v>1</v>
      </c>
      <c r="AK13" s="32" t="s">
        <v>138</v>
      </c>
      <c r="AL13" s="12"/>
    </row>
    <row r="14" spans="1:38" ht="29">
      <c r="A14" s="68"/>
      <c r="B14" s="12"/>
      <c r="C14" s="12" t="s">
        <v>139</v>
      </c>
      <c r="D14" s="12" t="s">
        <v>140</v>
      </c>
      <c r="E14" s="68"/>
      <c r="F14" s="68"/>
      <c r="G14" s="12" t="s">
        <v>118</v>
      </c>
      <c r="H14" s="12">
        <v>23</v>
      </c>
      <c r="I14" s="12">
        <v>10</v>
      </c>
      <c r="J14" s="12">
        <v>0</v>
      </c>
      <c r="K14" s="12">
        <v>0</v>
      </c>
      <c r="L14" s="12">
        <v>0</v>
      </c>
      <c r="M14" s="12">
        <v>0</v>
      </c>
      <c r="N14" s="12">
        <v>0</v>
      </c>
      <c r="O14" s="12">
        <v>1</v>
      </c>
      <c r="P14" s="12">
        <v>0</v>
      </c>
      <c r="Q14" s="12">
        <f t="shared" si="1"/>
        <v>10</v>
      </c>
      <c r="R14" s="12">
        <f t="shared" si="2"/>
        <v>0</v>
      </c>
      <c r="S14" s="12">
        <f t="shared" si="3"/>
        <v>1</v>
      </c>
      <c r="T14" s="12">
        <f t="shared" si="4"/>
        <v>0</v>
      </c>
      <c r="U14" s="12">
        <f t="shared" si="0"/>
        <v>11</v>
      </c>
      <c r="V14" s="12">
        <f>Q14*1+S14*2-W14</f>
        <v>6</v>
      </c>
      <c r="W14" s="12">
        <v>6</v>
      </c>
      <c r="X14" s="12">
        <f t="shared" si="5"/>
        <v>12</v>
      </c>
      <c r="Y14" s="12">
        <v>70</v>
      </c>
      <c r="Z14" s="12">
        <f t="shared" si="6"/>
        <v>420</v>
      </c>
      <c r="AA14" s="12">
        <v>150</v>
      </c>
      <c r="AB14" s="12">
        <f t="shared" si="9"/>
        <v>900</v>
      </c>
      <c r="AC14" s="12">
        <v>0</v>
      </c>
      <c r="AD14" s="12">
        <v>6</v>
      </c>
      <c r="AE14" s="12">
        <v>5</v>
      </c>
      <c r="AF14" s="68"/>
      <c r="AG14" s="68"/>
      <c r="AH14" s="68"/>
      <c r="AI14" s="12"/>
      <c r="AJ14" s="68"/>
      <c r="AK14" s="32" t="s">
        <v>141</v>
      </c>
      <c r="AL14" s="12"/>
    </row>
    <row r="15" spans="1:38" ht="29">
      <c r="A15" s="66">
        <v>9</v>
      </c>
      <c r="B15" s="66" t="s">
        <v>142</v>
      </c>
      <c r="C15" s="66" t="s">
        <v>143</v>
      </c>
      <c r="D15" s="66" t="s">
        <v>144</v>
      </c>
      <c r="E15" s="66">
        <v>1776765000</v>
      </c>
      <c r="F15" s="66" t="s">
        <v>145</v>
      </c>
      <c r="G15" s="12" t="s">
        <v>114</v>
      </c>
      <c r="H15" s="12">
        <v>32</v>
      </c>
      <c r="I15" s="12">
        <v>0</v>
      </c>
      <c r="J15" s="12">
        <v>0</v>
      </c>
      <c r="K15" s="12">
        <v>0</v>
      </c>
      <c r="L15" s="12">
        <v>0</v>
      </c>
      <c r="M15" s="12">
        <v>14</v>
      </c>
      <c r="N15" s="12">
        <v>0</v>
      </c>
      <c r="O15" s="12">
        <v>12</v>
      </c>
      <c r="P15" s="12">
        <v>0</v>
      </c>
      <c r="Q15" s="12">
        <f t="shared" si="1"/>
        <v>0</v>
      </c>
      <c r="R15" s="12">
        <f t="shared" si="2"/>
        <v>0</v>
      </c>
      <c r="S15" s="12">
        <f t="shared" si="3"/>
        <v>26</v>
      </c>
      <c r="T15" s="12">
        <f t="shared" si="4"/>
        <v>0</v>
      </c>
      <c r="U15" s="12">
        <f t="shared" si="0"/>
        <v>26</v>
      </c>
      <c r="V15" s="12">
        <f>SUM(Q15:T15)*2-W15</f>
        <v>52</v>
      </c>
      <c r="W15" s="12">
        <v>0</v>
      </c>
      <c r="X15" s="12">
        <f t="shared" si="5"/>
        <v>52</v>
      </c>
      <c r="Y15" s="12">
        <v>70</v>
      </c>
      <c r="Z15" s="12">
        <f t="shared" si="6"/>
        <v>3640</v>
      </c>
      <c r="AA15" s="12">
        <v>0</v>
      </c>
      <c r="AB15" s="12">
        <v>0</v>
      </c>
      <c r="AC15" s="12">
        <v>26</v>
      </c>
      <c r="AD15" s="12">
        <v>2</v>
      </c>
      <c r="AE15" s="12">
        <v>24</v>
      </c>
      <c r="AF15" s="66">
        <f>240</f>
        <v>240</v>
      </c>
      <c r="AG15" s="66">
        <v>540</v>
      </c>
      <c r="AH15" s="66">
        <f>270+60</f>
        <v>330</v>
      </c>
      <c r="AI15" s="12">
        <v>1</v>
      </c>
      <c r="AJ15" s="66">
        <v>1</v>
      </c>
      <c r="AK15" s="32" t="s">
        <v>146</v>
      </c>
      <c r="AL15" s="12"/>
    </row>
    <row r="16" spans="1:38" ht="29">
      <c r="A16" s="67"/>
      <c r="B16" s="67"/>
      <c r="C16" s="67"/>
      <c r="D16" s="67"/>
      <c r="E16" s="67"/>
      <c r="F16" s="67"/>
      <c r="G16" s="12" t="s">
        <v>147</v>
      </c>
      <c r="H16" s="12">
        <v>60</v>
      </c>
      <c r="I16" s="12">
        <v>12</v>
      </c>
      <c r="J16" s="12">
        <v>0</v>
      </c>
      <c r="K16" s="12">
        <v>1</v>
      </c>
      <c r="L16" s="12">
        <v>0</v>
      </c>
      <c r="M16" s="12">
        <v>0</v>
      </c>
      <c r="N16" s="12">
        <v>0</v>
      </c>
      <c r="O16" s="12">
        <v>0</v>
      </c>
      <c r="P16" s="12">
        <v>0</v>
      </c>
      <c r="Q16" s="12">
        <f t="shared" si="1"/>
        <v>13</v>
      </c>
      <c r="R16" s="12">
        <f t="shared" si="2"/>
        <v>0</v>
      </c>
      <c r="S16" s="12">
        <f t="shared" si="3"/>
        <v>0</v>
      </c>
      <c r="T16" s="12">
        <f t="shared" si="4"/>
        <v>0</v>
      </c>
      <c r="U16" s="12">
        <f t="shared" si="0"/>
        <v>13</v>
      </c>
      <c r="V16" s="12">
        <f>SUM(Q16:T16)-W16</f>
        <v>12</v>
      </c>
      <c r="W16" s="12">
        <v>1</v>
      </c>
      <c r="X16" s="12">
        <f t="shared" si="5"/>
        <v>13</v>
      </c>
      <c r="Y16" s="12">
        <v>70</v>
      </c>
      <c r="Z16" s="12">
        <f t="shared" si="6"/>
        <v>840</v>
      </c>
      <c r="AA16" s="12">
        <v>150</v>
      </c>
      <c r="AB16" s="12">
        <f t="shared" si="9"/>
        <v>150</v>
      </c>
      <c r="AC16" s="12">
        <v>10</v>
      </c>
      <c r="AD16" s="12">
        <v>2</v>
      </c>
      <c r="AE16" s="12">
        <v>1</v>
      </c>
      <c r="AF16" s="67"/>
      <c r="AG16" s="67"/>
      <c r="AH16" s="67"/>
      <c r="AI16" s="12"/>
      <c r="AJ16" s="67"/>
      <c r="AK16" s="32" t="s">
        <v>148</v>
      </c>
      <c r="AL16" s="12"/>
    </row>
    <row r="17" spans="1:38" ht="29">
      <c r="A17" s="68"/>
      <c r="B17" s="68"/>
      <c r="C17" s="68"/>
      <c r="D17" s="68"/>
      <c r="E17" s="68"/>
      <c r="F17" s="68"/>
      <c r="G17" s="12" t="s">
        <v>149</v>
      </c>
      <c r="H17" s="12">
        <v>60</v>
      </c>
      <c r="I17" s="12">
        <v>13</v>
      </c>
      <c r="J17" s="12">
        <v>0</v>
      </c>
      <c r="K17" s="12">
        <v>0</v>
      </c>
      <c r="L17" s="12">
        <v>0</v>
      </c>
      <c r="M17" s="12">
        <v>0</v>
      </c>
      <c r="N17" s="12">
        <v>0</v>
      </c>
      <c r="O17" s="12">
        <v>0</v>
      </c>
      <c r="P17" s="12">
        <v>0</v>
      </c>
      <c r="Q17" s="12">
        <f t="shared" si="1"/>
        <v>13</v>
      </c>
      <c r="R17" s="12">
        <f t="shared" si="2"/>
        <v>0</v>
      </c>
      <c r="S17" s="12">
        <f t="shared" si="3"/>
        <v>0</v>
      </c>
      <c r="T17" s="12">
        <f t="shared" si="4"/>
        <v>0</v>
      </c>
      <c r="U17" s="12">
        <f t="shared" si="0"/>
        <v>13</v>
      </c>
      <c r="V17" s="12">
        <f>SUM(Q17:T17)-W17</f>
        <v>13</v>
      </c>
      <c r="W17" s="12">
        <v>0</v>
      </c>
      <c r="X17" s="12">
        <f t="shared" si="5"/>
        <v>13</v>
      </c>
      <c r="Y17" s="12">
        <v>70</v>
      </c>
      <c r="Z17" s="12">
        <f t="shared" si="6"/>
        <v>910</v>
      </c>
      <c r="AA17" s="12">
        <v>0</v>
      </c>
      <c r="AB17" s="12">
        <v>0</v>
      </c>
      <c r="AC17" s="12">
        <v>10</v>
      </c>
      <c r="AD17" s="12">
        <v>3</v>
      </c>
      <c r="AE17" s="12">
        <v>0</v>
      </c>
      <c r="AF17" s="68"/>
      <c r="AG17" s="68"/>
      <c r="AH17" s="68"/>
      <c r="AI17" s="12"/>
      <c r="AJ17" s="68"/>
      <c r="AK17" s="32" t="s">
        <v>150</v>
      </c>
      <c r="AL17" s="12"/>
    </row>
    <row r="18" spans="1:38" ht="29">
      <c r="A18" s="66">
        <v>10</v>
      </c>
      <c r="B18" s="71" t="s">
        <v>151</v>
      </c>
      <c r="C18" s="12" t="s">
        <v>152</v>
      </c>
      <c r="D18" s="12" t="s">
        <v>153</v>
      </c>
      <c r="E18" s="66">
        <v>8286364000</v>
      </c>
      <c r="F18" s="66" t="s">
        <v>154</v>
      </c>
      <c r="G18" s="12" t="s">
        <v>114</v>
      </c>
      <c r="H18" s="12">
        <v>32</v>
      </c>
      <c r="I18" s="12">
        <v>0</v>
      </c>
      <c r="J18" s="12">
        <v>0</v>
      </c>
      <c r="K18" s="12">
        <v>0</v>
      </c>
      <c r="L18" s="12">
        <v>0</v>
      </c>
      <c r="M18" s="12">
        <v>19</v>
      </c>
      <c r="N18" s="12">
        <v>30</v>
      </c>
      <c r="O18" s="12">
        <v>5</v>
      </c>
      <c r="P18" s="12">
        <v>16</v>
      </c>
      <c r="Q18" s="12">
        <f t="shared" si="1"/>
        <v>0</v>
      </c>
      <c r="R18" s="12">
        <f t="shared" si="2"/>
        <v>0</v>
      </c>
      <c r="S18" s="12">
        <f t="shared" si="3"/>
        <v>24</v>
      </c>
      <c r="T18" s="12">
        <f t="shared" si="4"/>
        <v>46</v>
      </c>
      <c r="U18" s="12">
        <f t="shared" si="0"/>
        <v>70</v>
      </c>
      <c r="V18" s="12">
        <f>SUM(Q18:T18)*2-W18</f>
        <v>129</v>
      </c>
      <c r="W18" s="12">
        <v>11</v>
      </c>
      <c r="X18" s="12">
        <f t="shared" si="5"/>
        <v>140</v>
      </c>
      <c r="Y18" s="12">
        <v>70</v>
      </c>
      <c r="Z18" s="12">
        <f t="shared" si="6"/>
        <v>9030</v>
      </c>
      <c r="AA18" s="12">
        <v>250</v>
      </c>
      <c r="AB18" s="12">
        <f t="shared" si="9"/>
        <v>2750</v>
      </c>
      <c r="AC18" s="12">
        <v>35</v>
      </c>
      <c r="AD18" s="12">
        <v>63</v>
      </c>
      <c r="AE18" s="12">
        <v>42</v>
      </c>
      <c r="AF18" s="66">
        <v>160</v>
      </c>
      <c r="AG18" s="66">
        <v>360</v>
      </c>
      <c r="AH18" s="66">
        <f>190+30</f>
        <v>220</v>
      </c>
      <c r="AI18" s="12">
        <v>1</v>
      </c>
      <c r="AJ18" s="66">
        <v>1</v>
      </c>
      <c r="AK18" s="32" t="s">
        <v>155</v>
      </c>
      <c r="AL18" s="12"/>
    </row>
    <row r="19" spans="1:38" ht="43.5">
      <c r="A19" s="68"/>
      <c r="B19" s="72"/>
      <c r="C19" s="12" t="s">
        <v>156</v>
      </c>
      <c r="D19" s="12" t="s">
        <v>157</v>
      </c>
      <c r="E19" s="68"/>
      <c r="F19" s="68"/>
      <c r="G19" s="14" t="s">
        <v>158</v>
      </c>
      <c r="H19" s="12">
        <v>22</v>
      </c>
      <c r="I19" s="12">
        <v>5</v>
      </c>
      <c r="J19" s="12">
        <v>0</v>
      </c>
      <c r="K19" s="12">
        <v>6</v>
      </c>
      <c r="L19" s="12">
        <v>0</v>
      </c>
      <c r="M19" s="12">
        <v>0</v>
      </c>
      <c r="N19" s="12">
        <v>0</v>
      </c>
      <c r="O19" s="12">
        <v>0</v>
      </c>
      <c r="P19" s="12">
        <v>0</v>
      </c>
      <c r="Q19" s="12">
        <f t="shared" si="1"/>
        <v>11</v>
      </c>
      <c r="R19" s="12">
        <f t="shared" si="2"/>
        <v>0</v>
      </c>
      <c r="S19" s="12">
        <f t="shared" si="3"/>
        <v>0</v>
      </c>
      <c r="T19" s="12">
        <f t="shared" si="4"/>
        <v>0</v>
      </c>
      <c r="U19" s="12">
        <f t="shared" si="0"/>
        <v>11</v>
      </c>
      <c r="V19" s="12">
        <f>Q19-W19</f>
        <v>8</v>
      </c>
      <c r="W19" s="12">
        <v>3</v>
      </c>
      <c r="X19" s="12">
        <f t="shared" si="5"/>
        <v>11</v>
      </c>
      <c r="Y19" s="12">
        <v>70</v>
      </c>
      <c r="Z19" s="12">
        <f t="shared" si="6"/>
        <v>560</v>
      </c>
      <c r="AA19" s="12">
        <v>150</v>
      </c>
      <c r="AB19" s="12">
        <f t="shared" si="9"/>
        <v>450</v>
      </c>
      <c r="AC19" s="12">
        <v>0</v>
      </c>
      <c r="AD19" s="12">
        <v>3</v>
      </c>
      <c r="AE19" s="12">
        <v>8</v>
      </c>
      <c r="AF19" s="68"/>
      <c r="AG19" s="68"/>
      <c r="AH19" s="68"/>
      <c r="AI19" s="12"/>
      <c r="AJ19" s="68"/>
      <c r="AK19" s="32" t="s">
        <v>159</v>
      </c>
      <c r="AL19" s="17" t="s">
        <v>160</v>
      </c>
    </row>
    <row r="20" spans="1:38" ht="29">
      <c r="A20" s="66">
        <v>11</v>
      </c>
      <c r="B20" s="66" t="s">
        <v>161</v>
      </c>
      <c r="C20" s="66" t="s">
        <v>162</v>
      </c>
      <c r="D20" s="66" t="s">
        <v>163</v>
      </c>
      <c r="E20" s="66">
        <v>5246635000</v>
      </c>
      <c r="F20" s="66" t="s">
        <v>164</v>
      </c>
      <c r="G20" s="12" t="s">
        <v>114</v>
      </c>
      <c r="H20" s="12">
        <v>35</v>
      </c>
      <c r="I20" s="12">
        <v>0</v>
      </c>
      <c r="J20" s="12">
        <v>0</v>
      </c>
      <c r="K20" s="12">
        <v>0</v>
      </c>
      <c r="L20" s="12">
        <v>0</v>
      </c>
      <c r="M20" s="12">
        <v>21</v>
      </c>
      <c r="N20" s="12">
        <v>14</v>
      </c>
      <c r="O20" s="12">
        <v>6</v>
      </c>
      <c r="P20" s="12">
        <v>3</v>
      </c>
      <c r="Q20" s="12">
        <f t="shared" si="1"/>
        <v>0</v>
      </c>
      <c r="R20" s="12">
        <f t="shared" si="2"/>
        <v>0</v>
      </c>
      <c r="S20" s="12">
        <f t="shared" si="3"/>
        <v>27</v>
      </c>
      <c r="T20" s="12">
        <f t="shared" si="4"/>
        <v>17</v>
      </c>
      <c r="U20" s="12">
        <f t="shared" si="0"/>
        <v>44</v>
      </c>
      <c r="V20" s="12">
        <f>(S20+T20)*2-W20</f>
        <v>82</v>
      </c>
      <c r="W20" s="12">
        <v>6</v>
      </c>
      <c r="X20" s="12">
        <f t="shared" si="5"/>
        <v>88</v>
      </c>
      <c r="Y20" s="12">
        <v>70</v>
      </c>
      <c r="Z20" s="12">
        <f t="shared" si="6"/>
        <v>5740</v>
      </c>
      <c r="AA20" s="12">
        <v>250</v>
      </c>
      <c r="AB20" s="12">
        <f t="shared" si="9"/>
        <v>1500</v>
      </c>
      <c r="AC20" s="12">
        <v>48</v>
      </c>
      <c r="AD20" s="12">
        <v>20</v>
      </c>
      <c r="AE20" s="12">
        <v>18</v>
      </c>
      <c r="AF20" s="66">
        <v>240</v>
      </c>
      <c r="AG20" s="66">
        <v>540</v>
      </c>
      <c r="AH20" s="66">
        <f>270+60</f>
        <v>330</v>
      </c>
      <c r="AI20" s="12">
        <v>1</v>
      </c>
      <c r="AJ20" s="66">
        <v>1</v>
      </c>
      <c r="AK20" s="32" t="s">
        <v>165</v>
      </c>
      <c r="AL20" s="12"/>
    </row>
    <row r="21" spans="1:38" ht="29">
      <c r="A21" s="67"/>
      <c r="B21" s="67"/>
      <c r="C21" s="67"/>
      <c r="D21" s="67"/>
      <c r="E21" s="67"/>
      <c r="F21" s="67"/>
      <c r="G21" s="12" t="s">
        <v>147</v>
      </c>
      <c r="H21" s="12">
        <v>61</v>
      </c>
      <c r="I21" s="12">
        <v>13</v>
      </c>
      <c r="J21" s="12">
        <v>0</v>
      </c>
      <c r="K21" s="12">
        <v>1</v>
      </c>
      <c r="L21" s="12">
        <v>0</v>
      </c>
      <c r="M21" s="12">
        <v>0</v>
      </c>
      <c r="N21" s="12">
        <v>0</v>
      </c>
      <c r="O21" s="12">
        <v>0</v>
      </c>
      <c r="P21" s="12">
        <v>0</v>
      </c>
      <c r="Q21" s="12">
        <f t="shared" si="1"/>
        <v>14</v>
      </c>
      <c r="R21" s="12">
        <f t="shared" si="2"/>
        <v>0</v>
      </c>
      <c r="S21" s="12">
        <f t="shared" si="3"/>
        <v>0</v>
      </c>
      <c r="T21" s="12">
        <f t="shared" si="4"/>
        <v>0</v>
      </c>
      <c r="U21" s="12">
        <f t="shared" si="0"/>
        <v>14</v>
      </c>
      <c r="V21" s="12">
        <f>Q21-W21</f>
        <v>14</v>
      </c>
      <c r="W21" s="12">
        <v>0</v>
      </c>
      <c r="X21" s="12">
        <f t="shared" si="5"/>
        <v>14</v>
      </c>
      <c r="Y21" s="12">
        <v>70</v>
      </c>
      <c r="Z21" s="12">
        <f t="shared" si="6"/>
        <v>980</v>
      </c>
      <c r="AA21" s="12">
        <v>0</v>
      </c>
      <c r="AB21" s="12">
        <v>0</v>
      </c>
      <c r="AC21" s="12">
        <v>9</v>
      </c>
      <c r="AD21" s="12">
        <v>4</v>
      </c>
      <c r="AE21" s="12">
        <v>1</v>
      </c>
      <c r="AF21" s="67"/>
      <c r="AG21" s="67"/>
      <c r="AH21" s="67"/>
      <c r="AI21" s="12"/>
      <c r="AJ21" s="67"/>
      <c r="AK21" s="32" t="s">
        <v>166</v>
      </c>
      <c r="AL21" s="12"/>
    </row>
    <row r="22" spans="1:38" ht="29">
      <c r="A22" s="68"/>
      <c r="B22" s="68"/>
      <c r="C22" s="68"/>
      <c r="D22" s="68"/>
      <c r="E22" s="68"/>
      <c r="F22" s="68"/>
      <c r="G22" s="12" t="s">
        <v>149</v>
      </c>
      <c r="H22" s="12">
        <v>61</v>
      </c>
      <c r="I22" s="12">
        <v>14</v>
      </c>
      <c r="J22" s="12">
        <v>0</v>
      </c>
      <c r="K22" s="12">
        <v>0</v>
      </c>
      <c r="L22" s="12">
        <v>0</v>
      </c>
      <c r="M22" s="12">
        <v>0</v>
      </c>
      <c r="N22" s="12">
        <v>0</v>
      </c>
      <c r="O22" s="12">
        <v>0</v>
      </c>
      <c r="P22" s="12">
        <v>0</v>
      </c>
      <c r="Q22" s="12">
        <f t="shared" si="1"/>
        <v>14</v>
      </c>
      <c r="R22" s="12">
        <f t="shared" si="2"/>
        <v>0</v>
      </c>
      <c r="S22" s="12">
        <f t="shared" si="3"/>
        <v>0</v>
      </c>
      <c r="T22" s="12">
        <f t="shared" si="4"/>
        <v>0</v>
      </c>
      <c r="U22" s="12">
        <f t="shared" si="0"/>
        <v>14</v>
      </c>
      <c r="V22" s="12">
        <f>Q22-W22</f>
        <v>14</v>
      </c>
      <c r="W22" s="12">
        <v>0</v>
      </c>
      <c r="X22" s="12">
        <f t="shared" si="5"/>
        <v>14</v>
      </c>
      <c r="Y22" s="12">
        <v>70</v>
      </c>
      <c r="Z22" s="12">
        <f t="shared" si="6"/>
        <v>980</v>
      </c>
      <c r="AA22" s="12">
        <v>0</v>
      </c>
      <c r="AB22" s="12">
        <v>0</v>
      </c>
      <c r="AC22" s="12">
        <v>11</v>
      </c>
      <c r="AD22" s="12">
        <v>3</v>
      </c>
      <c r="AE22" s="12">
        <v>0</v>
      </c>
      <c r="AF22" s="68"/>
      <c r="AG22" s="68"/>
      <c r="AH22" s="68"/>
      <c r="AI22" s="12"/>
      <c r="AJ22" s="68"/>
      <c r="AK22" s="32" t="s">
        <v>167</v>
      </c>
      <c r="AL22" s="12"/>
    </row>
    <row r="23" spans="1:38" ht="29">
      <c r="A23" s="12">
        <v>12</v>
      </c>
      <c r="B23" s="12" t="s">
        <v>168</v>
      </c>
      <c r="C23" s="12" t="s">
        <v>169</v>
      </c>
      <c r="D23" s="12" t="s">
        <v>170</v>
      </c>
      <c r="E23" s="12">
        <v>9435645000</v>
      </c>
      <c r="F23" s="12" t="s">
        <v>171</v>
      </c>
      <c r="G23" s="12" t="s">
        <v>114</v>
      </c>
      <c r="H23" s="12">
        <v>31</v>
      </c>
      <c r="I23" s="12">
        <v>0</v>
      </c>
      <c r="J23" s="12">
        <v>0</v>
      </c>
      <c r="K23" s="12">
        <v>0</v>
      </c>
      <c r="L23" s="12">
        <v>0</v>
      </c>
      <c r="M23" s="12">
        <v>0</v>
      </c>
      <c r="N23" s="12">
        <v>37</v>
      </c>
      <c r="O23" s="12">
        <v>0</v>
      </c>
      <c r="P23" s="12">
        <v>7</v>
      </c>
      <c r="Q23" s="12">
        <f t="shared" si="1"/>
        <v>0</v>
      </c>
      <c r="R23" s="12">
        <f t="shared" si="2"/>
        <v>0</v>
      </c>
      <c r="S23" s="12">
        <f t="shared" si="3"/>
        <v>0</v>
      </c>
      <c r="T23" s="12">
        <f t="shared" si="4"/>
        <v>44</v>
      </c>
      <c r="U23" s="12">
        <f>SUM(Q23:T23)</f>
        <v>44</v>
      </c>
      <c r="V23" s="12">
        <f>T23*2-W23</f>
        <v>62</v>
      </c>
      <c r="W23" s="12">
        <v>26</v>
      </c>
      <c r="X23" s="12">
        <f t="shared" si="5"/>
        <v>88</v>
      </c>
      <c r="Y23" s="12">
        <v>70</v>
      </c>
      <c r="Z23" s="12">
        <f t="shared" si="6"/>
        <v>4340</v>
      </c>
      <c r="AA23" s="12">
        <v>250</v>
      </c>
      <c r="AB23" s="12">
        <f t="shared" ref="AB23" si="10">AA23*W23</f>
        <v>6500</v>
      </c>
      <c r="AC23" s="12">
        <v>51</v>
      </c>
      <c r="AD23" s="12">
        <v>23</v>
      </c>
      <c r="AE23" s="12">
        <v>14</v>
      </c>
      <c r="AF23" s="12">
        <v>80</v>
      </c>
      <c r="AG23" s="12">
        <f t="shared" si="7"/>
        <v>180</v>
      </c>
      <c r="AH23" s="12">
        <f t="shared" si="8"/>
        <v>110</v>
      </c>
      <c r="AI23" s="12">
        <v>1</v>
      </c>
      <c r="AJ23" s="12">
        <v>1</v>
      </c>
      <c r="AK23" s="32" t="s">
        <v>172</v>
      </c>
      <c r="AL23" s="12"/>
    </row>
    <row r="24" spans="1:38" ht="29">
      <c r="A24" s="12">
        <v>13</v>
      </c>
      <c r="B24" s="12" t="s">
        <v>173</v>
      </c>
      <c r="C24" s="12" t="s">
        <v>174</v>
      </c>
      <c r="D24" s="12" t="s">
        <v>175</v>
      </c>
      <c r="E24" s="12">
        <v>1750185000</v>
      </c>
      <c r="F24" s="12" t="s">
        <v>176</v>
      </c>
      <c r="G24" s="12" t="s">
        <v>147</v>
      </c>
      <c r="H24" s="12">
        <v>31</v>
      </c>
      <c r="I24" s="12">
        <v>0</v>
      </c>
      <c r="J24" s="12">
        <v>13</v>
      </c>
      <c r="K24" s="12">
        <v>0</v>
      </c>
      <c r="L24" s="12">
        <v>1</v>
      </c>
      <c r="M24" s="12">
        <v>0</v>
      </c>
      <c r="N24" s="12">
        <v>0</v>
      </c>
      <c r="O24" s="12">
        <v>0</v>
      </c>
      <c r="P24" s="12">
        <v>0</v>
      </c>
      <c r="Q24" s="12">
        <f t="shared" si="1"/>
        <v>0</v>
      </c>
      <c r="R24" s="12">
        <f t="shared" si="2"/>
        <v>14</v>
      </c>
      <c r="S24" s="12">
        <f t="shared" si="3"/>
        <v>0</v>
      </c>
      <c r="T24" s="12">
        <f t="shared" si="4"/>
        <v>0</v>
      </c>
      <c r="U24" s="12">
        <f t="shared" ref="U24" si="11">SUM(Q24:T24)</f>
        <v>14</v>
      </c>
      <c r="V24" s="12">
        <f>R24-W24</f>
        <v>14</v>
      </c>
      <c r="W24" s="12">
        <v>0</v>
      </c>
      <c r="X24" s="12">
        <f t="shared" si="5"/>
        <v>14</v>
      </c>
      <c r="Y24" s="12">
        <v>70</v>
      </c>
      <c r="Z24" s="12">
        <f t="shared" si="6"/>
        <v>980</v>
      </c>
      <c r="AA24" s="12">
        <v>0</v>
      </c>
      <c r="AB24" s="12">
        <v>0</v>
      </c>
      <c r="AC24" s="12">
        <v>9</v>
      </c>
      <c r="AD24" s="12">
        <v>4</v>
      </c>
      <c r="AE24" s="12">
        <v>1</v>
      </c>
      <c r="AF24" s="12">
        <v>80</v>
      </c>
      <c r="AG24" s="12">
        <f t="shared" si="7"/>
        <v>180</v>
      </c>
      <c r="AH24" s="12">
        <f t="shared" si="8"/>
        <v>110</v>
      </c>
      <c r="AI24" s="12">
        <v>1</v>
      </c>
      <c r="AJ24" s="12">
        <v>1</v>
      </c>
      <c r="AK24" s="32" t="s">
        <v>177</v>
      </c>
      <c r="AL24" s="12"/>
    </row>
    <row r="25" spans="1:38">
      <c r="D25" s="34" t="s">
        <v>31</v>
      </c>
      <c r="E25" s="34"/>
      <c r="F25" s="34"/>
      <c r="G25" s="35"/>
      <c r="H25" s="2"/>
      <c r="I25" s="2">
        <f t="shared" ref="I25" si="12">SUM(I4:I24)</f>
        <v>126</v>
      </c>
      <c r="J25" s="2">
        <f t="shared" ref="J25" si="13">SUM(J4:J24)</f>
        <v>13</v>
      </c>
      <c r="K25" s="2">
        <f t="shared" ref="K25" si="14">SUM(K4:K24)</f>
        <v>10</v>
      </c>
      <c r="L25" s="2">
        <f t="shared" ref="L25" si="15">SUM(L4:L24)</f>
        <v>1</v>
      </c>
      <c r="M25" s="2">
        <f t="shared" ref="M25" si="16">SUM(M4:M24)</f>
        <v>99</v>
      </c>
      <c r="N25" s="2">
        <f t="shared" ref="N25" si="17">SUM(N4:N24)</f>
        <v>291</v>
      </c>
      <c r="O25" s="2">
        <f t="shared" ref="O25" si="18">SUM(O4:O24)</f>
        <v>34</v>
      </c>
      <c r="P25" s="2">
        <f t="shared" ref="P25" si="19">SUM(P4:P24)</f>
        <v>89</v>
      </c>
      <c r="Q25" s="2">
        <f t="shared" ref="Q25" si="20">SUM(Q4:Q24)</f>
        <v>136</v>
      </c>
      <c r="R25" s="2">
        <f t="shared" ref="R25" si="21">SUM(R4:R24)</f>
        <v>14</v>
      </c>
      <c r="S25" s="2">
        <f t="shared" ref="S25" si="22">SUM(S4:S24)</f>
        <v>133</v>
      </c>
      <c r="T25" s="2">
        <f t="shared" ref="T25:X25" si="23">SUM(T4:T24)</f>
        <v>380</v>
      </c>
      <c r="U25" s="2">
        <f t="shared" si="23"/>
        <v>663</v>
      </c>
      <c r="V25" s="2">
        <f t="shared" si="23"/>
        <v>1087</v>
      </c>
      <c r="W25" s="2">
        <f t="shared" si="23"/>
        <v>89</v>
      </c>
      <c r="X25" s="2">
        <f t="shared" si="23"/>
        <v>1176</v>
      </c>
      <c r="Y25" s="2"/>
      <c r="Z25" s="2"/>
      <c r="AA25" s="2"/>
      <c r="AB25" s="2"/>
      <c r="AC25" s="2"/>
      <c r="AD25" s="2"/>
      <c r="AE25" s="2"/>
      <c r="AF25" s="2">
        <f t="shared" ref="AF25:AJ25" si="24">SUM(AF4:AF24)</f>
        <v>1600</v>
      </c>
      <c r="AG25" s="2">
        <f t="shared" si="24"/>
        <v>3620</v>
      </c>
      <c r="AH25" s="2">
        <f t="shared" si="24"/>
        <v>2230</v>
      </c>
      <c r="AI25" s="2">
        <f t="shared" si="24"/>
        <v>13</v>
      </c>
      <c r="AJ25" s="2">
        <f t="shared" si="24"/>
        <v>13</v>
      </c>
      <c r="AK25" s="2"/>
      <c r="AL25" s="2"/>
    </row>
    <row r="27" spans="1:38">
      <c r="F27" s="81" t="s">
        <v>178</v>
      </c>
      <c r="G27" s="81"/>
      <c r="H27" s="81"/>
      <c r="I27" s="44">
        <f>K25</f>
        <v>10</v>
      </c>
      <c r="J27" s="43"/>
      <c r="M27" s="81" t="s">
        <v>179</v>
      </c>
      <c r="N27" s="81"/>
      <c r="O27" s="81"/>
      <c r="P27" s="2">
        <f>I25</f>
        <v>126</v>
      </c>
      <c r="Q27" s="82" t="s">
        <v>180</v>
      </c>
      <c r="R27" s="82"/>
      <c r="S27" s="2">
        <f>P27+I27</f>
        <v>136</v>
      </c>
    </row>
    <row r="28" spans="1:38">
      <c r="F28" s="81" t="s">
        <v>181</v>
      </c>
      <c r="G28" s="81"/>
      <c r="H28" s="81"/>
      <c r="I28" s="44">
        <f>O25</f>
        <v>34</v>
      </c>
      <c r="J28" s="43"/>
      <c r="M28" s="81" t="s">
        <v>182</v>
      </c>
      <c r="N28" s="81"/>
      <c r="O28" s="81"/>
      <c r="P28" s="2">
        <f>M25</f>
        <v>99</v>
      </c>
      <c r="Q28" s="82" t="s">
        <v>180</v>
      </c>
      <c r="R28" s="82"/>
      <c r="S28" s="2">
        <f>P28*2+I28*2</f>
        <v>266</v>
      </c>
    </row>
    <row r="29" spans="1:38">
      <c r="F29" s="81" t="s">
        <v>183</v>
      </c>
      <c r="G29" s="81"/>
      <c r="H29" s="81"/>
      <c r="I29" s="44">
        <f>L25</f>
        <v>1</v>
      </c>
      <c r="J29" s="43"/>
      <c r="M29" s="81" t="s">
        <v>184</v>
      </c>
      <c r="N29" s="81"/>
      <c r="O29" s="81"/>
      <c r="P29" s="2">
        <f>J25</f>
        <v>13</v>
      </c>
      <c r="Q29" s="82" t="s">
        <v>185</v>
      </c>
      <c r="R29" s="82"/>
      <c r="S29" s="2">
        <f>P29+I29</f>
        <v>14</v>
      </c>
    </row>
    <row r="30" spans="1:38">
      <c r="F30" s="81" t="s">
        <v>186</v>
      </c>
      <c r="G30" s="81"/>
      <c r="H30" s="81"/>
      <c r="I30" s="44">
        <f>P25</f>
        <v>89</v>
      </c>
      <c r="J30" s="43"/>
      <c r="M30" s="81" t="s">
        <v>187</v>
      </c>
      <c r="N30" s="81"/>
      <c r="O30" s="81"/>
      <c r="P30" s="2">
        <f>N25</f>
        <v>291</v>
      </c>
      <c r="Q30" s="82" t="s">
        <v>185</v>
      </c>
      <c r="R30" s="82"/>
      <c r="S30" s="2">
        <f>P30*2+I30*2</f>
        <v>760</v>
      </c>
    </row>
    <row r="31" spans="1:38">
      <c r="F31" s="82" t="s">
        <v>188</v>
      </c>
      <c r="G31" s="82"/>
      <c r="H31" s="82"/>
      <c r="I31" s="44">
        <f>SUM(I27:J30)</f>
        <v>134</v>
      </c>
      <c r="J31" s="43"/>
      <c r="M31" s="82" t="s">
        <v>188</v>
      </c>
      <c r="N31" s="82"/>
      <c r="O31" s="82"/>
      <c r="P31" s="2">
        <f>SUM(P27:P30)</f>
        <v>529</v>
      </c>
      <c r="Q31" s="82" t="s">
        <v>51</v>
      </c>
      <c r="R31" s="82"/>
      <c r="S31" s="2">
        <f>S27+S28</f>
        <v>402</v>
      </c>
    </row>
    <row r="32" spans="1:38">
      <c r="M32" s="82" t="s">
        <v>189</v>
      </c>
      <c r="N32" s="82"/>
      <c r="O32" s="82"/>
      <c r="P32" s="2">
        <f>P30*2+P29+P28*2+P27</f>
        <v>919</v>
      </c>
      <c r="Q32" s="82" t="s">
        <v>185</v>
      </c>
      <c r="R32" s="82"/>
      <c r="S32" s="2">
        <f>S29+S30</f>
        <v>774</v>
      </c>
    </row>
    <row r="33" spans="6:16">
      <c r="F33" s="81" t="s">
        <v>190</v>
      </c>
      <c r="G33" s="81"/>
      <c r="H33" s="81"/>
      <c r="I33" s="2">
        <f>AF25</f>
        <v>1600</v>
      </c>
      <c r="M33" s="81" t="s">
        <v>49</v>
      </c>
      <c r="N33" s="81"/>
      <c r="O33" s="81"/>
      <c r="P33" s="2">
        <f>P31</f>
        <v>529</v>
      </c>
    </row>
    <row r="34" spans="6:16">
      <c r="F34" s="82" t="s">
        <v>191</v>
      </c>
      <c r="G34" s="82"/>
      <c r="H34" s="82"/>
      <c r="I34" s="2">
        <f>AG25</f>
        <v>3620</v>
      </c>
    </row>
    <row r="35" spans="6:16">
      <c r="F35" s="81" t="s">
        <v>192</v>
      </c>
      <c r="G35" s="81"/>
      <c r="H35" s="81"/>
      <c r="I35" s="2">
        <f>AH25</f>
        <v>2230</v>
      </c>
    </row>
    <row r="36" spans="6:16">
      <c r="F36" s="82" t="s">
        <v>193</v>
      </c>
      <c r="G36" s="82"/>
      <c r="H36" s="82"/>
      <c r="I36" s="2">
        <f>AI25</f>
        <v>13</v>
      </c>
    </row>
  </sheetData>
  <mergeCells count="96">
    <mergeCell ref="A1:E1"/>
    <mergeCell ref="Q32:R32"/>
    <mergeCell ref="Q27:R27"/>
    <mergeCell ref="Q28:R28"/>
    <mergeCell ref="Q29:R29"/>
    <mergeCell ref="Q30:R30"/>
    <mergeCell ref="Q31:R31"/>
    <mergeCell ref="F35:H35"/>
    <mergeCell ref="F36:H36"/>
    <mergeCell ref="M32:O32"/>
    <mergeCell ref="M33:O33"/>
    <mergeCell ref="F33:H33"/>
    <mergeCell ref="F34:H34"/>
    <mergeCell ref="AH20:AH22"/>
    <mergeCell ref="AJ6:AJ7"/>
    <mergeCell ref="AJ8:AJ9"/>
    <mergeCell ref="AJ13:AJ14"/>
    <mergeCell ref="AJ15:AJ17"/>
    <mergeCell ref="AJ18:AJ19"/>
    <mergeCell ref="AJ20:AJ22"/>
    <mergeCell ref="AH6:AH7"/>
    <mergeCell ref="AH8:AH9"/>
    <mergeCell ref="AH13:AH14"/>
    <mergeCell ref="AH15:AH17"/>
    <mergeCell ref="AH18:AH19"/>
    <mergeCell ref="AF18:AF19"/>
    <mergeCell ref="AF20:AF22"/>
    <mergeCell ref="AG2:AG3"/>
    <mergeCell ref="AG20:AG22"/>
    <mergeCell ref="AG18:AG19"/>
    <mergeCell ref="AG15:AG17"/>
    <mergeCell ref="AG13:AG14"/>
    <mergeCell ref="AG8:AG9"/>
    <mergeCell ref="AG6:AG7"/>
    <mergeCell ref="C15:C17"/>
    <mergeCell ref="D15:D17"/>
    <mergeCell ref="AF2:AF3"/>
    <mergeCell ref="AF6:AF7"/>
    <mergeCell ref="AF8:AF9"/>
    <mergeCell ref="AF13:AF14"/>
    <mergeCell ref="AF15:AF17"/>
    <mergeCell ref="I2:J2"/>
    <mergeCell ref="K2:L2"/>
    <mergeCell ref="M2:N2"/>
    <mergeCell ref="H2:H3"/>
    <mergeCell ref="X2:X3"/>
    <mergeCell ref="U2:U3"/>
    <mergeCell ref="M27:O27"/>
    <mergeCell ref="M28:O28"/>
    <mergeCell ref="M29:O29"/>
    <mergeCell ref="M30:O30"/>
    <mergeCell ref="M31:O31"/>
    <mergeCell ref="F27:H27"/>
    <mergeCell ref="F28:H28"/>
    <mergeCell ref="F29:H29"/>
    <mergeCell ref="F30:H30"/>
    <mergeCell ref="F31:H31"/>
    <mergeCell ref="AL2:AL3"/>
    <mergeCell ref="AB2:AB3"/>
    <mergeCell ref="AC2:AC3"/>
    <mergeCell ref="AD2:AD3"/>
    <mergeCell ref="AI2:AI3"/>
    <mergeCell ref="AH2:AH3"/>
    <mergeCell ref="AJ2:AJ3"/>
    <mergeCell ref="B2:B3"/>
    <mergeCell ref="AE2:AE3"/>
    <mergeCell ref="A13:A14"/>
    <mergeCell ref="E13:E14"/>
    <mergeCell ref="F13:F14"/>
    <mergeCell ref="E6:E7"/>
    <mergeCell ref="F6:F7"/>
    <mergeCell ref="AA2:AA3"/>
    <mergeCell ref="O2:P2"/>
    <mergeCell ref="Q2:T2"/>
    <mergeCell ref="V2:V3"/>
    <mergeCell ref="W2:W3"/>
    <mergeCell ref="Y2:Y3"/>
    <mergeCell ref="Z2:Z3"/>
    <mergeCell ref="E8:E9"/>
    <mergeCell ref="F8:F9"/>
    <mergeCell ref="F20:F22"/>
    <mergeCell ref="AK2:AK3"/>
    <mergeCell ref="A20:A22"/>
    <mergeCell ref="B20:B22"/>
    <mergeCell ref="C20:C22"/>
    <mergeCell ref="D20:D22"/>
    <mergeCell ref="E20:E22"/>
    <mergeCell ref="A15:A17"/>
    <mergeCell ref="B15:B17"/>
    <mergeCell ref="E15:E17"/>
    <mergeCell ref="F15:F17"/>
    <mergeCell ref="A18:A19"/>
    <mergeCell ref="B18:B19"/>
    <mergeCell ref="E18:E19"/>
    <mergeCell ref="F18:F19"/>
    <mergeCell ref="A2:A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B1DAF-C097-41EE-ADC5-D0C373747767}">
  <dimension ref="A1:U27"/>
  <sheetViews>
    <sheetView workbookViewId="0">
      <selection sqref="A1:U1"/>
    </sheetView>
  </sheetViews>
  <sheetFormatPr defaultRowHeight="14.5"/>
  <cols>
    <col min="1" max="1" width="6.81640625" bestFit="1" customWidth="1"/>
    <col min="2" max="2" width="16" bestFit="1" customWidth="1"/>
    <col min="3" max="4" width="8.81640625" bestFit="1" customWidth="1"/>
    <col min="5" max="5" width="12.7265625" bestFit="1" customWidth="1"/>
    <col min="6" max="6" width="0.7265625" customWidth="1"/>
    <col min="7" max="7" width="18.7265625" hidden="1" customWidth="1"/>
    <col min="8" max="8" width="5.6328125" hidden="1" customWidth="1"/>
    <col min="9" max="9" width="6.453125" hidden="1" customWidth="1"/>
    <col min="10" max="10" width="5.6328125" hidden="1" customWidth="1"/>
    <col min="11" max="11" width="6.453125" bestFit="1" customWidth="1"/>
    <col min="12" max="15" width="6.81640625" bestFit="1" customWidth="1"/>
    <col min="16" max="16" width="5.6328125" bestFit="1" customWidth="1"/>
    <col min="17" max="17" width="6.453125" bestFit="1" customWidth="1"/>
    <col min="18" max="19" width="6.81640625" bestFit="1" customWidth="1"/>
    <col min="20" max="20" width="255.6328125" bestFit="1" customWidth="1"/>
    <col min="21" max="21" width="52.6328125" bestFit="1" customWidth="1"/>
  </cols>
  <sheetData>
    <row r="1" spans="1:21">
      <c r="A1" s="83" t="s">
        <v>57</v>
      </c>
      <c r="B1" s="83"/>
      <c r="C1" s="83"/>
      <c r="D1" s="83"/>
      <c r="E1" s="83"/>
      <c r="F1" s="83"/>
      <c r="G1" s="83"/>
      <c r="H1" s="83"/>
      <c r="I1" s="83"/>
      <c r="J1" s="83"/>
      <c r="K1" s="83"/>
      <c r="L1" s="83"/>
      <c r="M1" s="83"/>
      <c r="N1" s="83"/>
      <c r="O1" s="83"/>
      <c r="P1" s="83"/>
      <c r="Q1" s="83"/>
      <c r="R1" s="83"/>
      <c r="S1" s="83"/>
      <c r="T1" s="83"/>
      <c r="U1" s="83"/>
    </row>
    <row r="2" spans="1:21">
      <c r="A2" s="84" t="s">
        <v>58</v>
      </c>
      <c r="B2" s="84" t="s">
        <v>59</v>
      </c>
      <c r="C2" s="86" t="s">
        <v>60</v>
      </c>
      <c r="D2" s="86"/>
      <c r="E2" s="87" t="s">
        <v>61</v>
      </c>
      <c r="F2" s="87" t="s">
        <v>62</v>
      </c>
      <c r="G2" s="87" t="s">
        <v>63</v>
      </c>
      <c r="H2" s="89" t="s">
        <v>65</v>
      </c>
      <c r="I2" s="89"/>
      <c r="J2" s="89" t="s">
        <v>66</v>
      </c>
      <c r="K2" s="89"/>
      <c r="L2" s="89" t="s">
        <v>67</v>
      </c>
      <c r="M2" s="89"/>
      <c r="N2" s="89" t="s">
        <v>68</v>
      </c>
      <c r="O2" s="89"/>
      <c r="P2" s="86" t="s">
        <v>194</v>
      </c>
      <c r="Q2" s="86"/>
      <c r="R2" s="86"/>
      <c r="S2" s="86"/>
      <c r="T2" s="87" t="s">
        <v>86</v>
      </c>
      <c r="U2" s="87" t="s">
        <v>38</v>
      </c>
    </row>
    <row r="3" spans="1:21" ht="58">
      <c r="A3" s="85"/>
      <c r="B3" s="85"/>
      <c r="C3" s="46" t="s">
        <v>87</v>
      </c>
      <c r="D3" s="46" t="s">
        <v>88</v>
      </c>
      <c r="E3" s="88"/>
      <c r="F3" s="88"/>
      <c r="G3" s="88"/>
      <c r="H3" s="47" t="s">
        <v>91</v>
      </c>
      <c r="I3" s="47" t="s">
        <v>90</v>
      </c>
      <c r="J3" s="47" t="s">
        <v>91</v>
      </c>
      <c r="K3" s="47" t="s">
        <v>90</v>
      </c>
      <c r="L3" s="47" t="s">
        <v>92</v>
      </c>
      <c r="M3" s="47" t="s">
        <v>93</v>
      </c>
      <c r="N3" s="47" t="s">
        <v>92</v>
      </c>
      <c r="O3" s="47" t="s">
        <v>94</v>
      </c>
      <c r="P3" s="47" t="s">
        <v>91</v>
      </c>
      <c r="Q3" s="47" t="s">
        <v>90</v>
      </c>
      <c r="R3" s="47" t="s">
        <v>92</v>
      </c>
      <c r="S3" s="47" t="s">
        <v>93</v>
      </c>
      <c r="T3" s="88"/>
      <c r="U3" s="88"/>
    </row>
    <row r="4" spans="1:21" ht="29">
      <c r="A4" s="48">
        <v>1</v>
      </c>
      <c r="B4" s="48" t="s">
        <v>95</v>
      </c>
      <c r="C4" s="48">
        <v>1534.5630000000001</v>
      </c>
      <c r="D4" s="48">
        <v>1534.8130000000001</v>
      </c>
      <c r="E4" s="48">
        <v>8792322000</v>
      </c>
      <c r="F4" s="48" t="s">
        <v>96</v>
      </c>
      <c r="G4" s="48" t="s">
        <v>97</v>
      </c>
      <c r="H4" s="48" t="s">
        <v>98</v>
      </c>
      <c r="I4" s="48" t="s">
        <v>98</v>
      </c>
      <c r="J4" s="48" t="s">
        <v>98</v>
      </c>
      <c r="K4" s="48" t="s">
        <v>98</v>
      </c>
      <c r="L4" s="48" t="s">
        <v>98</v>
      </c>
      <c r="M4" s="48">
        <v>21</v>
      </c>
      <c r="N4" s="48"/>
      <c r="O4" s="48">
        <v>1</v>
      </c>
      <c r="P4" s="48" t="s">
        <v>98</v>
      </c>
      <c r="Q4" s="48" t="s">
        <v>98</v>
      </c>
      <c r="R4" s="48" t="s">
        <v>98</v>
      </c>
      <c r="S4" s="48">
        <v>22</v>
      </c>
      <c r="T4" s="49" t="s">
        <v>99</v>
      </c>
      <c r="U4" s="50"/>
    </row>
    <row r="5" spans="1:21">
      <c r="A5" s="48">
        <v>2</v>
      </c>
      <c r="B5" s="48" t="s">
        <v>100</v>
      </c>
      <c r="C5" s="48">
        <v>1538.5</v>
      </c>
      <c r="D5" s="48">
        <v>1540.2</v>
      </c>
      <c r="E5" s="48">
        <v>3629020337</v>
      </c>
      <c r="F5" s="48" t="s">
        <v>101</v>
      </c>
      <c r="G5" s="48" t="s">
        <v>97</v>
      </c>
      <c r="H5" s="48"/>
      <c r="I5" s="48"/>
      <c r="J5" s="48"/>
      <c r="K5" s="48"/>
      <c r="L5" s="48">
        <v>45</v>
      </c>
      <c r="M5" s="48"/>
      <c r="N5" s="48">
        <v>12</v>
      </c>
      <c r="O5" s="48"/>
      <c r="P5" s="48" t="s">
        <v>98</v>
      </c>
      <c r="Q5" s="48"/>
      <c r="R5" s="48">
        <v>55</v>
      </c>
      <c r="S5" s="48"/>
      <c r="T5" s="49" t="s">
        <v>102</v>
      </c>
      <c r="U5" s="50"/>
    </row>
    <row r="6" spans="1:21">
      <c r="A6" s="48">
        <v>3</v>
      </c>
      <c r="B6" s="48" t="s">
        <v>103</v>
      </c>
      <c r="C6" s="90">
        <v>1540.931</v>
      </c>
      <c r="D6" s="90">
        <v>1541.713</v>
      </c>
      <c r="E6" s="90">
        <v>2194045000</v>
      </c>
      <c r="F6" s="90" t="s">
        <v>104</v>
      </c>
      <c r="G6" s="48" t="s">
        <v>105</v>
      </c>
      <c r="H6" s="48">
        <v>25</v>
      </c>
      <c r="I6" s="48" t="s">
        <v>98</v>
      </c>
      <c r="J6" s="48" t="s">
        <v>98</v>
      </c>
      <c r="K6" s="48" t="s">
        <v>98</v>
      </c>
      <c r="L6" s="48" t="s">
        <v>98</v>
      </c>
      <c r="M6" s="48" t="s">
        <v>98</v>
      </c>
      <c r="N6" s="48" t="s">
        <v>98</v>
      </c>
      <c r="O6" s="48" t="s">
        <v>98</v>
      </c>
      <c r="P6" s="48">
        <v>25</v>
      </c>
      <c r="Q6" s="48" t="s">
        <v>98</v>
      </c>
      <c r="R6" s="48" t="s">
        <v>98</v>
      </c>
      <c r="S6" s="48" t="s">
        <v>98</v>
      </c>
      <c r="T6" s="49" t="s">
        <v>106</v>
      </c>
      <c r="U6" s="48"/>
    </row>
    <row r="7" spans="1:21">
      <c r="A7" s="48"/>
      <c r="B7" s="48" t="s">
        <v>107</v>
      </c>
      <c r="C7" s="91"/>
      <c r="D7" s="91"/>
      <c r="E7" s="91"/>
      <c r="F7" s="91"/>
      <c r="G7" s="48" t="s">
        <v>108</v>
      </c>
      <c r="H7" s="48">
        <v>25</v>
      </c>
      <c r="I7" s="48" t="s">
        <v>98</v>
      </c>
      <c r="J7" s="48" t="s">
        <v>98</v>
      </c>
      <c r="K7" s="48" t="s">
        <v>98</v>
      </c>
      <c r="L7" s="48" t="s">
        <v>98</v>
      </c>
      <c r="M7" s="48" t="s">
        <v>98</v>
      </c>
      <c r="N7" s="48" t="s">
        <v>98</v>
      </c>
      <c r="O7" s="48" t="s">
        <v>98</v>
      </c>
      <c r="P7" s="48">
        <v>25</v>
      </c>
      <c r="Q7" s="48" t="s">
        <v>98</v>
      </c>
      <c r="R7" s="48" t="s">
        <v>98</v>
      </c>
      <c r="S7" s="48" t="s">
        <v>98</v>
      </c>
      <c r="T7" s="49" t="s">
        <v>109</v>
      </c>
      <c r="U7" s="48"/>
    </row>
    <row r="8" spans="1:21" ht="29">
      <c r="A8" s="48">
        <v>4</v>
      </c>
      <c r="B8" s="51" t="s">
        <v>110</v>
      </c>
      <c r="C8" s="53" t="s">
        <v>111</v>
      </c>
      <c r="D8" s="48" t="s">
        <v>112</v>
      </c>
      <c r="E8" s="48">
        <v>6325384000</v>
      </c>
      <c r="F8" s="48" t="s">
        <v>113</v>
      </c>
      <c r="G8" s="48" t="s">
        <v>114</v>
      </c>
      <c r="H8" s="48" t="s">
        <v>98</v>
      </c>
      <c r="I8" s="48" t="s">
        <v>98</v>
      </c>
      <c r="J8" s="48" t="s">
        <v>98</v>
      </c>
      <c r="K8" s="48" t="s">
        <v>98</v>
      </c>
      <c r="L8" s="48" t="s">
        <v>98</v>
      </c>
      <c r="M8" s="48">
        <v>23</v>
      </c>
      <c r="N8" s="48" t="s">
        <v>98</v>
      </c>
      <c r="O8" s="48">
        <v>9</v>
      </c>
      <c r="P8" s="48" t="s">
        <v>98</v>
      </c>
      <c r="Q8" s="48" t="s">
        <v>98</v>
      </c>
      <c r="R8" s="48"/>
      <c r="S8" s="48">
        <v>32</v>
      </c>
      <c r="T8" s="49" t="s">
        <v>115</v>
      </c>
      <c r="U8" s="50"/>
    </row>
    <row r="9" spans="1:21">
      <c r="A9" s="48"/>
      <c r="B9" s="52"/>
      <c r="C9" s="48" t="s">
        <v>116</v>
      </c>
      <c r="D9" s="48" t="s">
        <v>117</v>
      </c>
      <c r="E9" s="48"/>
      <c r="F9" s="48"/>
      <c r="G9" s="48" t="s">
        <v>195</v>
      </c>
      <c r="H9" s="48">
        <v>9</v>
      </c>
      <c r="I9" s="48" t="s">
        <v>98</v>
      </c>
      <c r="J9" s="48">
        <v>2</v>
      </c>
      <c r="K9" s="48" t="s">
        <v>98</v>
      </c>
      <c r="L9" s="48" t="s">
        <v>98</v>
      </c>
      <c r="M9" s="48" t="s">
        <v>98</v>
      </c>
      <c r="N9" s="48" t="s">
        <v>98</v>
      </c>
      <c r="O9" s="48" t="s">
        <v>98</v>
      </c>
      <c r="P9" s="48">
        <v>11</v>
      </c>
      <c r="Q9" s="48" t="s">
        <v>98</v>
      </c>
      <c r="R9" s="48"/>
      <c r="S9" s="48"/>
      <c r="T9" s="49" t="s">
        <v>196</v>
      </c>
      <c r="U9" s="50"/>
    </row>
    <row r="10" spans="1:21" ht="29">
      <c r="A10" s="48">
        <v>5</v>
      </c>
      <c r="B10" s="48" t="s">
        <v>120</v>
      </c>
      <c r="C10" s="48" t="s">
        <v>121</v>
      </c>
      <c r="D10" s="48">
        <v>1552.453</v>
      </c>
      <c r="E10" s="48">
        <v>963894000</v>
      </c>
      <c r="F10" s="48" t="s">
        <v>122</v>
      </c>
      <c r="G10" s="48" t="s">
        <v>114</v>
      </c>
      <c r="H10" s="48" t="s">
        <v>98</v>
      </c>
      <c r="I10" s="48" t="s">
        <v>98</v>
      </c>
      <c r="J10" s="48" t="s">
        <v>98</v>
      </c>
      <c r="K10" s="48" t="s">
        <v>98</v>
      </c>
      <c r="L10" s="48" t="s">
        <v>98</v>
      </c>
      <c r="M10" s="48">
        <v>30</v>
      </c>
      <c r="N10" s="48" t="s">
        <v>98</v>
      </c>
      <c r="O10" s="48">
        <v>3</v>
      </c>
      <c r="P10" s="48" t="s">
        <v>98</v>
      </c>
      <c r="Q10" s="48" t="s">
        <v>98</v>
      </c>
      <c r="R10" s="48" t="s">
        <v>98</v>
      </c>
      <c r="S10" s="48">
        <v>33</v>
      </c>
      <c r="T10" s="49" t="s">
        <v>197</v>
      </c>
      <c r="U10" s="50"/>
    </row>
    <row r="11" spans="1:21" ht="29">
      <c r="A11" s="48">
        <v>6</v>
      </c>
      <c r="B11" s="48" t="s">
        <v>124</v>
      </c>
      <c r="C11" s="48" t="s">
        <v>125</v>
      </c>
      <c r="D11" s="48" t="s">
        <v>126</v>
      </c>
      <c r="E11" s="48">
        <v>8938354000</v>
      </c>
      <c r="F11" s="48" t="s">
        <v>127</v>
      </c>
      <c r="G11" s="48" t="s">
        <v>114</v>
      </c>
      <c r="H11" s="48" t="s">
        <v>98</v>
      </c>
      <c r="I11" s="48"/>
      <c r="J11" s="48" t="s">
        <v>98</v>
      </c>
      <c r="K11" s="48" t="s">
        <v>98</v>
      </c>
      <c r="L11" s="48" t="s">
        <v>98</v>
      </c>
      <c r="M11" s="48">
        <v>58</v>
      </c>
      <c r="N11" s="48" t="s">
        <v>98</v>
      </c>
      <c r="O11" s="48">
        <v>16</v>
      </c>
      <c r="P11" s="48" t="s">
        <v>98</v>
      </c>
      <c r="Q11" s="48" t="s">
        <v>98</v>
      </c>
      <c r="R11" s="48" t="s">
        <v>98</v>
      </c>
      <c r="S11" s="48">
        <v>74</v>
      </c>
      <c r="T11" s="49" t="s">
        <v>128</v>
      </c>
      <c r="U11" s="50"/>
    </row>
    <row r="12" spans="1:21" ht="29">
      <c r="A12" s="48">
        <v>7</v>
      </c>
      <c r="B12" s="48" t="s">
        <v>129</v>
      </c>
      <c r="C12" s="48" t="s">
        <v>130</v>
      </c>
      <c r="D12" s="48" t="s">
        <v>131</v>
      </c>
      <c r="E12" s="48">
        <v>5763894000</v>
      </c>
      <c r="F12" s="48" t="s">
        <v>132</v>
      </c>
      <c r="G12" s="48" t="s">
        <v>114</v>
      </c>
      <c r="H12" s="48" t="s">
        <v>98</v>
      </c>
      <c r="I12" s="48" t="s">
        <v>98</v>
      </c>
      <c r="J12" s="48" t="s">
        <v>98</v>
      </c>
      <c r="K12" s="48" t="s">
        <v>98</v>
      </c>
      <c r="L12" s="48" t="s">
        <v>98</v>
      </c>
      <c r="M12" s="48">
        <v>69</v>
      </c>
      <c r="N12" s="48" t="s">
        <v>98</v>
      </c>
      <c r="O12" s="48">
        <v>32</v>
      </c>
      <c r="P12" s="48" t="s">
        <v>98</v>
      </c>
      <c r="Q12" s="48" t="s">
        <v>98</v>
      </c>
      <c r="R12" s="48"/>
      <c r="S12" s="48">
        <v>101</v>
      </c>
      <c r="T12" s="49" t="s">
        <v>198</v>
      </c>
      <c r="U12" s="50"/>
    </row>
    <row r="13" spans="1:21" ht="29">
      <c r="A13" s="90">
        <v>8</v>
      </c>
      <c r="B13" s="48" t="s">
        <v>134</v>
      </c>
      <c r="C13" s="48" t="s">
        <v>135</v>
      </c>
      <c r="D13" s="48" t="s">
        <v>136</v>
      </c>
      <c r="E13" s="90">
        <v>4027265000</v>
      </c>
      <c r="F13" s="90" t="s">
        <v>137</v>
      </c>
      <c r="G13" s="48" t="s">
        <v>114</v>
      </c>
      <c r="H13" s="48" t="s">
        <v>98</v>
      </c>
      <c r="I13" s="48" t="s">
        <v>98</v>
      </c>
      <c r="J13" s="48" t="s">
        <v>98</v>
      </c>
      <c r="K13" s="48" t="s">
        <v>98</v>
      </c>
      <c r="L13" s="48" t="s">
        <v>98</v>
      </c>
      <c r="M13" s="48">
        <v>9</v>
      </c>
      <c r="N13" s="48" t="s">
        <v>98</v>
      </c>
      <c r="O13" s="48">
        <v>2</v>
      </c>
      <c r="P13" s="48" t="s">
        <v>98</v>
      </c>
      <c r="Q13" s="48" t="s">
        <v>98</v>
      </c>
      <c r="R13" s="48" t="s">
        <v>98</v>
      </c>
      <c r="S13" s="48">
        <v>11</v>
      </c>
      <c r="T13" s="49" t="s">
        <v>199</v>
      </c>
      <c r="U13" s="50"/>
    </row>
    <row r="14" spans="1:21">
      <c r="A14" s="91"/>
      <c r="B14" s="48"/>
      <c r="C14" s="48" t="s">
        <v>139</v>
      </c>
      <c r="D14" s="48" t="s">
        <v>140</v>
      </c>
      <c r="E14" s="91"/>
      <c r="F14" s="91"/>
      <c r="G14" s="48" t="s">
        <v>195</v>
      </c>
      <c r="H14" s="48">
        <v>10</v>
      </c>
      <c r="I14" s="48" t="s">
        <v>98</v>
      </c>
      <c r="J14" s="48" t="s">
        <v>98</v>
      </c>
      <c r="K14" s="48" t="s">
        <v>98</v>
      </c>
      <c r="L14" s="48" t="s">
        <v>98</v>
      </c>
      <c r="M14" s="48" t="s">
        <v>98</v>
      </c>
      <c r="N14" s="48">
        <v>1</v>
      </c>
      <c r="O14" s="48" t="s">
        <v>98</v>
      </c>
      <c r="P14" s="48">
        <v>11</v>
      </c>
      <c r="Q14" s="48" t="s">
        <v>98</v>
      </c>
      <c r="R14" s="48" t="s">
        <v>98</v>
      </c>
      <c r="S14" s="48" t="s">
        <v>98</v>
      </c>
      <c r="T14" s="49" t="s">
        <v>141</v>
      </c>
      <c r="U14" s="50"/>
    </row>
    <row r="15" spans="1:21" ht="29">
      <c r="A15" s="90">
        <v>9</v>
      </c>
      <c r="B15" s="90" t="s">
        <v>142</v>
      </c>
      <c r="C15" s="48" t="s">
        <v>143</v>
      </c>
      <c r="D15" s="48" t="s">
        <v>144</v>
      </c>
      <c r="E15" s="90">
        <v>1776765000</v>
      </c>
      <c r="F15" s="90" t="s">
        <v>145</v>
      </c>
      <c r="G15" s="48" t="s">
        <v>114</v>
      </c>
      <c r="H15" s="48" t="s">
        <v>98</v>
      </c>
      <c r="I15" s="48" t="s">
        <v>98</v>
      </c>
      <c r="J15" s="48" t="s">
        <v>98</v>
      </c>
      <c r="K15" s="48" t="s">
        <v>98</v>
      </c>
      <c r="L15" s="48">
        <v>14</v>
      </c>
      <c r="M15" s="48" t="s">
        <v>98</v>
      </c>
      <c r="N15" s="48">
        <v>12</v>
      </c>
      <c r="O15" s="48" t="s">
        <v>98</v>
      </c>
      <c r="P15" s="48" t="s">
        <v>98</v>
      </c>
      <c r="Q15" s="48" t="s">
        <v>98</v>
      </c>
      <c r="R15" s="48">
        <v>26</v>
      </c>
      <c r="S15" s="48" t="s">
        <v>98</v>
      </c>
      <c r="T15" s="49" t="s">
        <v>200</v>
      </c>
      <c r="U15" s="50"/>
    </row>
    <row r="16" spans="1:21">
      <c r="A16" s="92"/>
      <c r="B16" s="92"/>
      <c r="C16" s="48"/>
      <c r="D16" s="48"/>
      <c r="E16" s="92"/>
      <c r="F16" s="92"/>
      <c r="G16" s="48" t="s">
        <v>147</v>
      </c>
      <c r="H16" s="48">
        <v>12</v>
      </c>
      <c r="I16" s="48" t="s">
        <v>98</v>
      </c>
      <c r="J16" s="48">
        <v>1</v>
      </c>
      <c r="K16" s="48" t="s">
        <v>98</v>
      </c>
      <c r="L16" s="48" t="s">
        <v>98</v>
      </c>
      <c r="M16" s="48" t="s">
        <v>98</v>
      </c>
      <c r="N16" s="48" t="s">
        <v>98</v>
      </c>
      <c r="O16" s="48" t="s">
        <v>98</v>
      </c>
      <c r="P16" s="48">
        <v>13</v>
      </c>
      <c r="Q16" s="48" t="s">
        <v>98</v>
      </c>
      <c r="R16" s="48" t="s">
        <v>98</v>
      </c>
      <c r="S16" s="48" t="s">
        <v>98</v>
      </c>
      <c r="T16" s="49" t="s">
        <v>201</v>
      </c>
      <c r="U16" s="50"/>
    </row>
    <row r="17" spans="1:21">
      <c r="A17" s="91"/>
      <c r="B17" s="91"/>
      <c r="C17" s="48"/>
      <c r="D17" s="48"/>
      <c r="E17" s="91"/>
      <c r="F17" s="91"/>
      <c r="G17" s="48" t="s">
        <v>149</v>
      </c>
      <c r="H17" s="48">
        <v>13</v>
      </c>
      <c r="I17" s="48" t="s">
        <v>98</v>
      </c>
      <c r="J17" s="48" t="s">
        <v>98</v>
      </c>
      <c r="K17" s="48" t="s">
        <v>98</v>
      </c>
      <c r="L17" s="48" t="s">
        <v>98</v>
      </c>
      <c r="M17" s="48" t="s">
        <v>98</v>
      </c>
      <c r="N17" s="48" t="s">
        <v>98</v>
      </c>
      <c r="O17" s="48" t="s">
        <v>98</v>
      </c>
      <c r="P17" s="48">
        <v>13</v>
      </c>
      <c r="Q17" s="48" t="s">
        <v>98</v>
      </c>
      <c r="R17" s="48" t="s">
        <v>98</v>
      </c>
      <c r="S17" s="48" t="s">
        <v>98</v>
      </c>
      <c r="T17" s="49" t="s">
        <v>150</v>
      </c>
      <c r="U17" s="50"/>
    </row>
    <row r="18" spans="1:21" ht="29">
      <c r="A18" s="90">
        <v>10</v>
      </c>
      <c r="B18" s="90" t="s">
        <v>151</v>
      </c>
      <c r="C18" s="48" t="s">
        <v>152</v>
      </c>
      <c r="D18" s="48" t="s">
        <v>153</v>
      </c>
      <c r="E18" s="90">
        <v>8286364000</v>
      </c>
      <c r="F18" s="90" t="s">
        <v>154</v>
      </c>
      <c r="G18" s="48" t="s">
        <v>114</v>
      </c>
      <c r="H18" s="48" t="s">
        <v>98</v>
      </c>
      <c r="I18" s="48" t="s">
        <v>98</v>
      </c>
      <c r="J18" s="48" t="s">
        <v>98</v>
      </c>
      <c r="K18" s="48" t="s">
        <v>98</v>
      </c>
      <c r="L18" s="48">
        <v>19</v>
      </c>
      <c r="M18" s="48">
        <v>30</v>
      </c>
      <c r="N18" s="48">
        <v>5</v>
      </c>
      <c r="O18" s="48">
        <v>16</v>
      </c>
      <c r="P18" s="48">
        <v>0</v>
      </c>
      <c r="Q18" s="48">
        <v>0</v>
      </c>
      <c r="R18" s="48">
        <v>5</v>
      </c>
      <c r="S18" s="48">
        <v>46</v>
      </c>
      <c r="T18" s="49" t="s">
        <v>202</v>
      </c>
      <c r="U18" s="50"/>
    </row>
    <row r="19" spans="1:21">
      <c r="A19" s="91"/>
      <c r="B19" s="91"/>
      <c r="C19" s="48" t="s">
        <v>156</v>
      </c>
      <c r="D19" s="48" t="s">
        <v>157</v>
      </c>
      <c r="E19" s="91"/>
      <c r="F19" s="91"/>
      <c r="G19" s="48" t="s">
        <v>203</v>
      </c>
      <c r="H19" s="48">
        <v>5</v>
      </c>
      <c r="I19" s="48" t="s">
        <v>98</v>
      </c>
      <c r="J19" s="48">
        <v>6</v>
      </c>
      <c r="K19" s="48" t="s">
        <v>98</v>
      </c>
      <c r="L19" s="48" t="s">
        <v>98</v>
      </c>
      <c r="M19" s="48" t="s">
        <v>98</v>
      </c>
      <c r="N19" s="48" t="s">
        <v>98</v>
      </c>
      <c r="O19" s="48" t="s">
        <v>98</v>
      </c>
      <c r="P19" s="48">
        <v>11</v>
      </c>
      <c r="Q19" s="48" t="s">
        <v>98</v>
      </c>
      <c r="R19" s="48" t="s">
        <v>98</v>
      </c>
      <c r="S19" s="48" t="s">
        <v>98</v>
      </c>
      <c r="T19" s="49" t="s">
        <v>204</v>
      </c>
      <c r="U19" s="54" t="s">
        <v>160</v>
      </c>
    </row>
    <row r="20" spans="1:21" ht="29">
      <c r="A20" s="90">
        <v>11</v>
      </c>
      <c r="B20" s="90" t="s">
        <v>161</v>
      </c>
      <c r="C20" s="90" t="s">
        <v>162</v>
      </c>
      <c r="D20" s="90" t="s">
        <v>163</v>
      </c>
      <c r="E20" s="90">
        <v>5246635000</v>
      </c>
      <c r="F20" s="90" t="s">
        <v>164</v>
      </c>
      <c r="G20" s="48" t="s">
        <v>114</v>
      </c>
      <c r="H20" s="48" t="s">
        <v>98</v>
      </c>
      <c r="I20" s="48" t="s">
        <v>98</v>
      </c>
      <c r="J20" s="48" t="s">
        <v>98</v>
      </c>
      <c r="K20" s="48" t="s">
        <v>98</v>
      </c>
      <c r="L20" s="48">
        <v>20</v>
      </c>
      <c r="M20" s="48">
        <v>14</v>
      </c>
      <c r="N20" s="48">
        <v>12</v>
      </c>
      <c r="O20" s="48">
        <v>3</v>
      </c>
      <c r="P20" s="48" t="s">
        <v>98</v>
      </c>
      <c r="Q20" s="48" t="s">
        <v>98</v>
      </c>
      <c r="R20" s="48">
        <v>27</v>
      </c>
      <c r="S20" s="48">
        <v>17</v>
      </c>
      <c r="T20" s="49" t="s">
        <v>205</v>
      </c>
      <c r="U20" s="50"/>
    </row>
    <row r="21" spans="1:21">
      <c r="A21" s="92"/>
      <c r="B21" s="92"/>
      <c r="C21" s="92"/>
      <c r="D21" s="92"/>
      <c r="E21" s="92"/>
      <c r="F21" s="92"/>
      <c r="G21" s="48" t="s">
        <v>147</v>
      </c>
      <c r="H21" s="48">
        <v>13</v>
      </c>
      <c r="I21" s="48" t="s">
        <v>98</v>
      </c>
      <c r="J21" s="48">
        <v>1</v>
      </c>
      <c r="K21" s="48" t="s">
        <v>98</v>
      </c>
      <c r="L21" s="48" t="s">
        <v>98</v>
      </c>
      <c r="M21" s="48" t="s">
        <v>98</v>
      </c>
      <c r="N21" s="48" t="s">
        <v>98</v>
      </c>
      <c r="O21" s="48" t="s">
        <v>98</v>
      </c>
      <c r="P21" s="48">
        <v>14</v>
      </c>
      <c r="Q21" s="48" t="s">
        <v>98</v>
      </c>
      <c r="R21" s="48" t="s">
        <v>98</v>
      </c>
      <c r="S21" s="48" t="s">
        <v>98</v>
      </c>
      <c r="T21" s="49" t="s">
        <v>206</v>
      </c>
      <c r="U21" s="50"/>
    </row>
    <row r="22" spans="1:21">
      <c r="A22" s="91"/>
      <c r="B22" s="91"/>
      <c r="C22" s="91"/>
      <c r="D22" s="91"/>
      <c r="E22" s="91"/>
      <c r="F22" s="91"/>
      <c r="G22" s="48" t="s">
        <v>149</v>
      </c>
      <c r="H22" s="48">
        <v>14</v>
      </c>
      <c r="I22" s="48" t="s">
        <v>98</v>
      </c>
      <c r="J22" s="48" t="s">
        <v>98</v>
      </c>
      <c r="K22" s="48" t="s">
        <v>98</v>
      </c>
      <c r="L22" s="48" t="s">
        <v>98</v>
      </c>
      <c r="M22" s="48" t="s">
        <v>98</v>
      </c>
      <c r="N22" s="48" t="s">
        <v>98</v>
      </c>
      <c r="O22" s="48" t="s">
        <v>98</v>
      </c>
      <c r="P22" s="48">
        <v>14</v>
      </c>
      <c r="Q22" s="48" t="s">
        <v>98</v>
      </c>
      <c r="R22" s="48" t="s">
        <v>98</v>
      </c>
      <c r="S22" s="48" t="s">
        <v>98</v>
      </c>
      <c r="T22" s="49" t="s">
        <v>167</v>
      </c>
      <c r="U22" s="50"/>
    </row>
    <row r="23" spans="1:21" ht="29">
      <c r="A23" s="48">
        <v>12</v>
      </c>
      <c r="B23" s="48" t="s">
        <v>168</v>
      </c>
      <c r="C23" s="48" t="s">
        <v>169</v>
      </c>
      <c r="D23" s="48" t="s">
        <v>170</v>
      </c>
      <c r="E23" s="48">
        <v>9435645000</v>
      </c>
      <c r="F23" s="48" t="s">
        <v>171</v>
      </c>
      <c r="G23" s="48" t="s">
        <v>114</v>
      </c>
      <c r="H23" s="48" t="s">
        <v>98</v>
      </c>
      <c r="I23" s="48" t="s">
        <v>98</v>
      </c>
      <c r="J23" s="48" t="s">
        <v>98</v>
      </c>
      <c r="K23" s="48" t="s">
        <v>98</v>
      </c>
      <c r="L23" s="48" t="s">
        <v>98</v>
      </c>
      <c r="M23" s="48">
        <v>37</v>
      </c>
      <c r="N23" s="48" t="s">
        <v>98</v>
      </c>
      <c r="O23" s="48">
        <v>7</v>
      </c>
      <c r="P23" s="48" t="s">
        <v>98</v>
      </c>
      <c r="Q23" s="48" t="s">
        <v>98</v>
      </c>
      <c r="R23" s="48" t="s">
        <v>98</v>
      </c>
      <c r="S23" s="48">
        <v>44</v>
      </c>
      <c r="T23" s="49" t="s">
        <v>207</v>
      </c>
      <c r="U23" s="50"/>
    </row>
    <row r="24" spans="1:21" ht="29">
      <c r="A24" s="48">
        <v>13</v>
      </c>
      <c r="B24" s="48" t="s">
        <v>173</v>
      </c>
      <c r="C24" s="48" t="s">
        <v>174</v>
      </c>
      <c r="D24" s="48" t="s">
        <v>175</v>
      </c>
      <c r="E24" s="48">
        <v>1750185000</v>
      </c>
      <c r="F24" s="48" t="s">
        <v>176</v>
      </c>
      <c r="G24" s="48" t="s">
        <v>147</v>
      </c>
      <c r="H24" s="48" t="s">
        <v>98</v>
      </c>
      <c r="I24" s="48">
        <v>13</v>
      </c>
      <c r="J24" s="48" t="s">
        <v>98</v>
      </c>
      <c r="K24" s="48">
        <v>1</v>
      </c>
      <c r="L24" s="48" t="s">
        <v>98</v>
      </c>
      <c r="M24" s="48" t="s">
        <v>98</v>
      </c>
      <c r="N24" s="48" t="s">
        <v>98</v>
      </c>
      <c r="O24" s="48" t="s">
        <v>98</v>
      </c>
      <c r="P24" s="48" t="s">
        <v>98</v>
      </c>
      <c r="Q24" s="48">
        <v>14</v>
      </c>
      <c r="R24" s="48" t="s">
        <v>98</v>
      </c>
      <c r="S24" s="48" t="s">
        <v>98</v>
      </c>
      <c r="T24" s="49" t="s">
        <v>208</v>
      </c>
      <c r="U24" s="50"/>
    </row>
    <row r="25" spans="1:21">
      <c r="A25" s="48"/>
      <c r="B25" s="48"/>
      <c r="C25" s="48"/>
      <c r="D25" s="48"/>
      <c r="E25" s="48"/>
      <c r="F25" s="48"/>
      <c r="G25" s="48"/>
      <c r="H25" s="48"/>
      <c r="I25" s="48"/>
      <c r="J25" s="58">
        <f>SUM(J9:J24)</f>
        <v>10</v>
      </c>
      <c r="K25" s="58">
        <f>SUM(K9:K24)</f>
        <v>1</v>
      </c>
      <c r="L25" s="58"/>
      <c r="M25" s="58"/>
      <c r="N25" s="58">
        <f>SUM(N4:N24)</f>
        <v>42</v>
      </c>
      <c r="O25" s="58">
        <f>SUM(O4:O24)</f>
        <v>89</v>
      </c>
      <c r="P25" s="48"/>
      <c r="Q25" s="48"/>
      <c r="R25" s="48"/>
      <c r="S25" s="48"/>
      <c r="T25" s="55"/>
      <c r="U25" s="50"/>
    </row>
    <row r="26" spans="1:21">
      <c r="A26" s="48"/>
      <c r="B26" s="48"/>
      <c r="C26" s="48"/>
      <c r="D26" s="48"/>
      <c r="E26" s="48"/>
      <c r="F26" s="48"/>
      <c r="G26" s="48"/>
      <c r="H26" s="48"/>
      <c r="I26" s="48"/>
      <c r="J26" s="48"/>
      <c r="K26" s="48"/>
      <c r="L26" s="48"/>
      <c r="M26" s="48"/>
      <c r="N26" s="48"/>
      <c r="O26" s="48"/>
      <c r="P26" s="48"/>
      <c r="Q26" s="48"/>
      <c r="R26" s="48"/>
      <c r="S26" s="48"/>
      <c r="T26" s="55"/>
      <c r="U26" s="50"/>
    </row>
    <row r="27" spans="1:21">
      <c r="A27" s="56"/>
      <c r="B27" s="56"/>
      <c r="C27" s="56"/>
      <c r="D27" s="56"/>
      <c r="E27" s="56"/>
      <c r="F27" s="56"/>
      <c r="G27" s="56"/>
      <c r="H27" s="56"/>
      <c r="I27" s="56"/>
      <c r="J27" s="56"/>
      <c r="K27" s="56"/>
      <c r="L27" s="56"/>
      <c r="M27" s="56"/>
      <c r="N27" s="56"/>
      <c r="O27" s="56"/>
      <c r="P27" s="56"/>
      <c r="Q27" s="56"/>
      <c r="R27" s="56"/>
      <c r="S27" s="56"/>
      <c r="T27" s="57"/>
      <c r="U27" s="56"/>
    </row>
  </sheetData>
  <mergeCells count="35">
    <mergeCell ref="A18:A19"/>
    <mergeCell ref="B18:B19"/>
    <mergeCell ref="E18:E19"/>
    <mergeCell ref="F18:F19"/>
    <mergeCell ref="A20:A22"/>
    <mergeCell ref="B20:B22"/>
    <mergeCell ref="C20:C22"/>
    <mergeCell ref="D20:D22"/>
    <mergeCell ref="E20:E22"/>
    <mergeCell ref="F20:F22"/>
    <mergeCell ref="A13:A14"/>
    <mergeCell ref="E13:E14"/>
    <mergeCell ref="F13:F14"/>
    <mergeCell ref="A15:A17"/>
    <mergeCell ref="B15:B17"/>
    <mergeCell ref="E15:E17"/>
    <mergeCell ref="F15:F17"/>
    <mergeCell ref="C6:C7"/>
    <mergeCell ref="D6:D7"/>
    <mergeCell ref="E6:E7"/>
    <mergeCell ref="F6:F7"/>
    <mergeCell ref="N2:O2"/>
    <mergeCell ref="A1:U1"/>
    <mergeCell ref="A2:A3"/>
    <mergeCell ref="B2:B3"/>
    <mergeCell ref="C2:D2"/>
    <mergeCell ref="E2:E3"/>
    <mergeCell ref="F2:F3"/>
    <mergeCell ref="G2:G3"/>
    <mergeCell ref="H2:I2"/>
    <mergeCell ref="J2:K2"/>
    <mergeCell ref="L2:M2"/>
    <mergeCell ref="T2:T3"/>
    <mergeCell ref="U2:U3"/>
    <mergeCell ref="P2:S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CB4C7-29F3-4317-BD05-1826E4E848A8}">
  <dimension ref="A1:T31"/>
  <sheetViews>
    <sheetView workbookViewId="0">
      <pane ySplit="3" topLeftCell="A21" activePane="bottomLeft" state="frozen"/>
      <selection activeCell="E1" sqref="E1"/>
      <selection pane="bottomLeft" activeCell="A27" sqref="A27:M27"/>
    </sheetView>
  </sheetViews>
  <sheetFormatPr defaultColWidth="8.90625" defaultRowHeight="14.5"/>
  <cols>
    <col min="1" max="1" width="5.08984375" style="4" customWidth="1"/>
    <col min="2" max="2" width="12" style="4" customWidth="1"/>
    <col min="3" max="3" width="15.90625" style="4" customWidth="1"/>
    <col min="4" max="4" width="11.453125" style="4" customWidth="1"/>
    <col min="5" max="5" width="12.453125" style="4" customWidth="1"/>
    <col min="6" max="6" width="21.453125" style="4" bestFit="1" customWidth="1"/>
    <col min="7" max="7" width="13.54296875" style="4" customWidth="1"/>
    <col min="8" max="8" width="14.453125" style="4" customWidth="1"/>
    <col min="9" max="9" width="11" style="4" customWidth="1"/>
    <col min="10" max="10" width="12.08984375" style="4" customWidth="1"/>
    <col min="11" max="12" width="11.90625" style="4" customWidth="1"/>
    <col min="13" max="13" width="11.08984375" style="4" customWidth="1"/>
    <col min="14" max="15" width="12.90625" style="4" customWidth="1"/>
    <col min="16" max="17" width="16.90625" style="4" customWidth="1"/>
    <col min="18" max="19" width="16.453125" style="4" customWidth="1"/>
    <col min="20" max="20" width="11" style="4" customWidth="1"/>
    <col min="21" max="16384" width="8.90625" style="4"/>
  </cols>
  <sheetData>
    <row r="1" spans="1:20" ht="21.65" customHeight="1">
      <c r="A1" s="93" t="s">
        <v>209</v>
      </c>
      <c r="B1" s="93"/>
      <c r="C1" s="93"/>
      <c r="D1" s="93"/>
      <c r="E1" s="93"/>
      <c r="F1" s="93"/>
      <c r="G1" s="93"/>
      <c r="H1" s="93"/>
      <c r="I1" s="93"/>
      <c r="J1" s="93"/>
      <c r="K1" s="93"/>
      <c r="L1" s="93"/>
      <c r="M1" s="93"/>
      <c r="N1" s="93"/>
      <c r="O1" s="93"/>
      <c r="P1" s="93"/>
      <c r="Q1" s="93"/>
      <c r="R1" s="93"/>
      <c r="S1" s="93"/>
    </row>
    <row r="2" spans="1:20" ht="15" customHeight="1">
      <c r="A2" s="96" t="s">
        <v>210</v>
      </c>
      <c r="B2" s="97" t="s">
        <v>211</v>
      </c>
      <c r="C2" s="97" t="s">
        <v>212</v>
      </c>
      <c r="D2" s="98" t="s">
        <v>213</v>
      </c>
      <c r="E2" s="98"/>
      <c r="F2" s="95" t="s">
        <v>214</v>
      </c>
      <c r="G2" s="95" t="s">
        <v>64</v>
      </c>
      <c r="H2" s="103" t="s">
        <v>69</v>
      </c>
      <c r="I2" s="104"/>
      <c r="J2" s="104"/>
      <c r="K2" s="105"/>
      <c r="L2" s="94" t="s">
        <v>215</v>
      </c>
      <c r="M2" s="94" t="s">
        <v>216</v>
      </c>
      <c r="N2" s="94" t="s">
        <v>209</v>
      </c>
      <c r="O2" s="95" t="s">
        <v>217</v>
      </c>
      <c r="P2" s="95" t="s">
        <v>218</v>
      </c>
      <c r="Q2" s="95" t="s">
        <v>219</v>
      </c>
      <c r="R2" s="94" t="s">
        <v>38</v>
      </c>
      <c r="S2" s="95"/>
      <c r="T2" s="8"/>
    </row>
    <row r="3" spans="1:20" ht="55.5" customHeight="1">
      <c r="A3" s="96"/>
      <c r="B3" s="97"/>
      <c r="C3" s="97"/>
      <c r="D3" s="3" t="s">
        <v>220</v>
      </c>
      <c r="E3" s="3" t="s">
        <v>88</v>
      </c>
      <c r="F3" s="99"/>
      <c r="G3" s="99"/>
      <c r="H3" s="29" t="s">
        <v>91</v>
      </c>
      <c r="I3" s="29" t="s">
        <v>90</v>
      </c>
      <c r="J3" s="29" t="s">
        <v>92</v>
      </c>
      <c r="K3" s="29" t="s">
        <v>93</v>
      </c>
      <c r="L3" s="95"/>
      <c r="M3" s="95" t="s">
        <v>216</v>
      </c>
      <c r="N3" s="95" t="s">
        <v>221</v>
      </c>
      <c r="O3" s="94"/>
      <c r="P3" s="94"/>
      <c r="Q3" s="94"/>
      <c r="R3" s="95"/>
      <c r="S3" s="94"/>
      <c r="T3" s="8"/>
    </row>
    <row r="4" spans="1:20" ht="35.15" customHeight="1">
      <c r="A4" s="7">
        <v>1</v>
      </c>
      <c r="B4" s="2" t="s">
        <v>222</v>
      </c>
      <c r="C4" s="12" t="s">
        <v>95</v>
      </c>
      <c r="D4" s="12">
        <v>1534.5630000000001</v>
      </c>
      <c r="E4" s="12">
        <v>1534.8130000000001</v>
      </c>
      <c r="F4" s="12" t="s">
        <v>97</v>
      </c>
      <c r="G4" s="12">
        <v>25</v>
      </c>
      <c r="H4" s="12">
        <v>0</v>
      </c>
      <c r="I4" s="12">
        <v>0</v>
      </c>
      <c r="J4" s="12">
        <v>0</v>
      </c>
      <c r="K4" s="12">
        <v>22</v>
      </c>
      <c r="L4" s="7">
        <f>SUM(H4:K4)</f>
        <v>22</v>
      </c>
      <c r="M4" s="1" t="s">
        <v>223</v>
      </c>
      <c r="N4" s="2">
        <f>(L4-1)*(G4+4)</f>
        <v>609</v>
      </c>
      <c r="O4" s="2">
        <f>(L4-1)*G4</f>
        <v>525</v>
      </c>
      <c r="P4" s="2">
        <f>K4*15*2</f>
        <v>660</v>
      </c>
      <c r="Q4" s="2">
        <f>O4+4</f>
        <v>529</v>
      </c>
      <c r="R4" s="1" t="s">
        <v>224</v>
      </c>
      <c r="S4" s="1"/>
      <c r="T4" s="8"/>
    </row>
    <row r="5" spans="1:20" ht="35.15" customHeight="1">
      <c r="A5" s="7">
        <v>2</v>
      </c>
      <c r="B5" s="2" t="s">
        <v>222</v>
      </c>
      <c r="C5" s="12" t="s">
        <v>100</v>
      </c>
      <c r="D5" s="12">
        <v>1538.5</v>
      </c>
      <c r="E5" s="12">
        <v>1540.2</v>
      </c>
      <c r="F5" s="12" t="s">
        <v>97</v>
      </c>
      <c r="G5" s="14">
        <v>31</v>
      </c>
      <c r="H5" s="12">
        <v>0</v>
      </c>
      <c r="I5" s="12">
        <v>0</v>
      </c>
      <c r="J5" s="12">
        <v>55</v>
      </c>
      <c r="K5" s="12">
        <v>0</v>
      </c>
      <c r="L5" s="7">
        <f t="shared" ref="L5:L24" si="0">SUM(H5:K5)</f>
        <v>55</v>
      </c>
      <c r="M5" s="1" t="s">
        <v>223</v>
      </c>
      <c r="N5" s="2">
        <f t="shared" ref="N5:N24" si="1">(L5-1)*(G5+4)</f>
        <v>1890</v>
      </c>
      <c r="O5" s="2">
        <f t="shared" ref="O5:O24" si="2">(L5-1)*G5</f>
        <v>1674</v>
      </c>
      <c r="P5" s="2">
        <f>J5*11*2</f>
        <v>1210</v>
      </c>
      <c r="Q5" s="2">
        <f t="shared" ref="Q5:Q24" si="3">O5+4</f>
        <v>1678</v>
      </c>
      <c r="R5" s="1" t="s">
        <v>224</v>
      </c>
      <c r="S5" s="1"/>
      <c r="T5" s="8"/>
    </row>
    <row r="6" spans="1:20" ht="35.15" customHeight="1">
      <c r="A6" s="7">
        <v>3</v>
      </c>
      <c r="B6" s="2" t="s">
        <v>222</v>
      </c>
      <c r="C6" s="12" t="s">
        <v>103</v>
      </c>
      <c r="D6" s="16">
        <v>1540.931</v>
      </c>
      <c r="E6" s="16">
        <v>1541.713</v>
      </c>
      <c r="F6" s="12" t="s">
        <v>105</v>
      </c>
      <c r="G6" s="12">
        <v>33</v>
      </c>
      <c r="H6" s="12">
        <v>25</v>
      </c>
      <c r="I6" s="12">
        <v>0</v>
      </c>
      <c r="J6" s="12">
        <v>0</v>
      </c>
      <c r="K6" s="12">
        <v>0</v>
      </c>
      <c r="L6" s="7">
        <f t="shared" si="0"/>
        <v>25</v>
      </c>
      <c r="M6" s="1" t="s">
        <v>223</v>
      </c>
      <c r="N6" s="2">
        <f t="shared" si="1"/>
        <v>888</v>
      </c>
      <c r="O6" s="2">
        <f t="shared" si="2"/>
        <v>792</v>
      </c>
      <c r="P6" s="2">
        <f>H6*11</f>
        <v>275</v>
      </c>
      <c r="Q6" s="2">
        <f t="shared" si="3"/>
        <v>796</v>
      </c>
      <c r="R6" s="1" t="s">
        <v>224</v>
      </c>
      <c r="S6" s="1"/>
      <c r="T6" s="8"/>
    </row>
    <row r="7" spans="1:20" ht="25.4" customHeight="1">
      <c r="A7" s="7">
        <v>4</v>
      </c>
      <c r="B7" s="2" t="s">
        <v>222</v>
      </c>
      <c r="C7" s="12" t="s">
        <v>107</v>
      </c>
      <c r="D7" s="16">
        <v>1540.931</v>
      </c>
      <c r="E7" s="16">
        <v>1541.713</v>
      </c>
      <c r="F7" s="12" t="s">
        <v>108</v>
      </c>
      <c r="G7" s="12">
        <v>33</v>
      </c>
      <c r="H7" s="12">
        <v>25</v>
      </c>
      <c r="I7" s="12">
        <v>0</v>
      </c>
      <c r="J7" s="12">
        <v>0</v>
      </c>
      <c r="K7" s="12">
        <v>0</v>
      </c>
      <c r="L7" s="7">
        <f t="shared" si="0"/>
        <v>25</v>
      </c>
      <c r="M7" s="1" t="s">
        <v>223</v>
      </c>
      <c r="N7" s="2">
        <f t="shared" si="1"/>
        <v>888</v>
      </c>
      <c r="O7" s="2">
        <f t="shared" si="2"/>
        <v>792</v>
      </c>
      <c r="P7" s="2">
        <f>H7*11</f>
        <v>275</v>
      </c>
      <c r="Q7" s="2">
        <f t="shared" si="3"/>
        <v>796</v>
      </c>
      <c r="R7" s="1" t="s">
        <v>224</v>
      </c>
      <c r="S7" s="1"/>
    </row>
    <row r="8" spans="1:20" ht="25.4" customHeight="1">
      <c r="A8" s="7">
        <v>5</v>
      </c>
      <c r="B8" s="2" t="s">
        <v>222</v>
      </c>
      <c r="C8" s="66" t="s">
        <v>110</v>
      </c>
      <c r="D8" s="12" t="s">
        <v>111</v>
      </c>
      <c r="E8" s="12" t="s">
        <v>112</v>
      </c>
      <c r="F8" s="12" t="s">
        <v>114</v>
      </c>
      <c r="G8" s="12">
        <v>31</v>
      </c>
      <c r="H8" s="12">
        <v>0</v>
      </c>
      <c r="I8" s="12">
        <v>0</v>
      </c>
      <c r="J8" s="12">
        <v>0</v>
      </c>
      <c r="K8" s="12">
        <v>32</v>
      </c>
      <c r="L8" s="7">
        <f t="shared" si="0"/>
        <v>32</v>
      </c>
      <c r="M8" s="1" t="s">
        <v>223</v>
      </c>
      <c r="N8" s="2">
        <f t="shared" si="1"/>
        <v>1085</v>
      </c>
      <c r="O8" s="2">
        <f t="shared" si="2"/>
        <v>961</v>
      </c>
      <c r="P8" s="2">
        <f>K8*2*15</f>
        <v>960</v>
      </c>
      <c r="Q8" s="2">
        <f t="shared" si="3"/>
        <v>965</v>
      </c>
      <c r="R8" s="1" t="s">
        <v>224</v>
      </c>
      <c r="S8" s="1"/>
    </row>
    <row r="9" spans="1:20" ht="25.4" customHeight="1">
      <c r="A9" s="7">
        <v>6</v>
      </c>
      <c r="B9" s="2" t="s">
        <v>222</v>
      </c>
      <c r="C9" s="68"/>
      <c r="D9" s="12" t="s">
        <v>116</v>
      </c>
      <c r="E9" s="12" t="s">
        <v>117</v>
      </c>
      <c r="F9" s="12" t="s">
        <v>195</v>
      </c>
      <c r="G9" s="12">
        <v>22</v>
      </c>
      <c r="H9" s="12">
        <v>11</v>
      </c>
      <c r="I9" s="12">
        <v>0</v>
      </c>
      <c r="J9" s="12">
        <v>0</v>
      </c>
      <c r="K9" s="12">
        <v>0</v>
      </c>
      <c r="L9" s="7">
        <f t="shared" si="0"/>
        <v>11</v>
      </c>
      <c r="M9" s="1" t="s">
        <v>223</v>
      </c>
      <c r="N9" s="2">
        <f t="shared" si="1"/>
        <v>260</v>
      </c>
      <c r="O9" s="2">
        <f t="shared" si="2"/>
        <v>220</v>
      </c>
      <c r="P9" s="2">
        <f>H9*11</f>
        <v>121</v>
      </c>
      <c r="Q9" s="2">
        <f t="shared" si="3"/>
        <v>224</v>
      </c>
      <c r="R9" s="1" t="s">
        <v>224</v>
      </c>
      <c r="S9" s="1"/>
    </row>
    <row r="10" spans="1:20" ht="25.4" customHeight="1">
      <c r="A10" s="7">
        <v>7</v>
      </c>
      <c r="B10" s="2" t="s">
        <v>222</v>
      </c>
      <c r="C10" s="12" t="s">
        <v>120</v>
      </c>
      <c r="D10" s="12" t="s">
        <v>121</v>
      </c>
      <c r="E10" s="12">
        <v>1552.453</v>
      </c>
      <c r="F10" s="12" t="s">
        <v>114</v>
      </c>
      <c r="G10" s="12">
        <v>31</v>
      </c>
      <c r="H10" s="12">
        <v>0</v>
      </c>
      <c r="I10" s="12">
        <v>0</v>
      </c>
      <c r="J10" s="12">
        <v>0</v>
      </c>
      <c r="K10" s="12">
        <v>33</v>
      </c>
      <c r="L10" s="7">
        <f t="shared" si="0"/>
        <v>33</v>
      </c>
      <c r="M10" s="1" t="s">
        <v>223</v>
      </c>
      <c r="N10" s="2">
        <f t="shared" si="1"/>
        <v>1120</v>
      </c>
      <c r="O10" s="2">
        <f t="shared" si="2"/>
        <v>992</v>
      </c>
      <c r="P10" s="2">
        <f>K10*15*2</f>
        <v>990</v>
      </c>
      <c r="Q10" s="2">
        <f t="shared" si="3"/>
        <v>996</v>
      </c>
      <c r="R10" s="1" t="s">
        <v>224</v>
      </c>
      <c r="S10" s="1"/>
    </row>
    <row r="11" spans="1:20" ht="25.4" customHeight="1">
      <c r="A11" s="7">
        <v>8</v>
      </c>
      <c r="B11" s="2" t="s">
        <v>222</v>
      </c>
      <c r="C11" s="12" t="s">
        <v>124</v>
      </c>
      <c r="D11" s="12" t="s">
        <v>125</v>
      </c>
      <c r="E11" s="12" t="s">
        <v>126</v>
      </c>
      <c r="F11" s="12" t="s">
        <v>114</v>
      </c>
      <c r="G11" s="12">
        <v>30</v>
      </c>
      <c r="H11" s="12">
        <v>0</v>
      </c>
      <c r="I11" s="12">
        <v>0</v>
      </c>
      <c r="J11" s="12">
        <v>0</v>
      </c>
      <c r="K11" s="12">
        <v>74</v>
      </c>
      <c r="L11" s="7">
        <f t="shared" si="0"/>
        <v>74</v>
      </c>
      <c r="M11" s="1" t="s">
        <v>225</v>
      </c>
      <c r="N11" s="2">
        <f t="shared" si="1"/>
        <v>2482</v>
      </c>
      <c r="O11" s="2">
        <f t="shared" si="2"/>
        <v>2190</v>
      </c>
      <c r="P11" s="2">
        <f>K11*2*15</f>
        <v>2220</v>
      </c>
      <c r="Q11" s="2">
        <f t="shared" si="3"/>
        <v>2194</v>
      </c>
      <c r="R11" s="1" t="s">
        <v>224</v>
      </c>
      <c r="S11" s="1"/>
    </row>
    <row r="12" spans="1:20" ht="25.4" customHeight="1">
      <c r="A12" s="7">
        <v>9</v>
      </c>
      <c r="B12" s="2" t="s">
        <v>222</v>
      </c>
      <c r="C12" s="12" t="s">
        <v>129</v>
      </c>
      <c r="D12" s="12" t="s">
        <v>130</v>
      </c>
      <c r="E12" s="12" t="s">
        <v>131</v>
      </c>
      <c r="F12" s="12" t="s">
        <v>114</v>
      </c>
      <c r="G12" s="12">
        <v>33</v>
      </c>
      <c r="H12" s="12">
        <v>0</v>
      </c>
      <c r="I12" s="12">
        <v>0</v>
      </c>
      <c r="J12" s="12">
        <v>0</v>
      </c>
      <c r="K12" s="12">
        <v>101</v>
      </c>
      <c r="L12" s="7">
        <f t="shared" si="0"/>
        <v>101</v>
      </c>
      <c r="M12" s="1" t="s">
        <v>225</v>
      </c>
      <c r="N12" s="2">
        <f t="shared" si="1"/>
        <v>3700</v>
      </c>
      <c r="O12" s="2">
        <f t="shared" si="2"/>
        <v>3300</v>
      </c>
      <c r="P12" s="2">
        <f>K12*15*2</f>
        <v>3030</v>
      </c>
      <c r="Q12" s="2">
        <f t="shared" si="3"/>
        <v>3304</v>
      </c>
      <c r="R12" s="1" t="s">
        <v>224</v>
      </c>
      <c r="S12" s="1"/>
    </row>
    <row r="13" spans="1:20" ht="25.4" customHeight="1">
      <c r="A13" s="7">
        <v>10</v>
      </c>
      <c r="B13" s="2" t="s">
        <v>222</v>
      </c>
      <c r="C13" s="66" t="s">
        <v>134</v>
      </c>
      <c r="D13" s="12" t="s">
        <v>135</v>
      </c>
      <c r="E13" s="12" t="s">
        <v>136</v>
      </c>
      <c r="F13" s="12" t="s">
        <v>114</v>
      </c>
      <c r="G13" s="12">
        <v>31</v>
      </c>
      <c r="H13" s="12">
        <v>0</v>
      </c>
      <c r="I13" s="12">
        <v>0</v>
      </c>
      <c r="J13" s="12">
        <v>0</v>
      </c>
      <c r="K13" s="12">
        <v>11</v>
      </c>
      <c r="L13" s="7">
        <f t="shared" si="0"/>
        <v>11</v>
      </c>
      <c r="M13" s="1" t="s">
        <v>223</v>
      </c>
      <c r="N13" s="2">
        <f t="shared" si="1"/>
        <v>350</v>
      </c>
      <c r="O13" s="2">
        <f t="shared" si="2"/>
        <v>310</v>
      </c>
      <c r="P13" s="2">
        <f>K13*15*2</f>
        <v>330</v>
      </c>
      <c r="Q13" s="2">
        <f t="shared" si="3"/>
        <v>314</v>
      </c>
      <c r="R13" s="1" t="s">
        <v>224</v>
      </c>
      <c r="S13" s="1"/>
    </row>
    <row r="14" spans="1:20" ht="25.4" customHeight="1">
      <c r="A14" s="7">
        <v>11</v>
      </c>
      <c r="B14" s="2" t="s">
        <v>222</v>
      </c>
      <c r="C14" s="68"/>
      <c r="D14" s="12" t="s">
        <v>139</v>
      </c>
      <c r="E14" s="12" t="s">
        <v>140</v>
      </c>
      <c r="F14" s="12" t="s">
        <v>195</v>
      </c>
      <c r="G14" s="12">
        <v>23</v>
      </c>
      <c r="H14" s="12">
        <v>10</v>
      </c>
      <c r="I14" s="12">
        <v>0</v>
      </c>
      <c r="J14" s="12">
        <v>1</v>
      </c>
      <c r="K14" s="12">
        <v>0</v>
      </c>
      <c r="L14" s="7">
        <f t="shared" si="0"/>
        <v>11</v>
      </c>
      <c r="M14" s="1" t="s">
        <v>223</v>
      </c>
      <c r="N14" s="2">
        <f t="shared" si="1"/>
        <v>270</v>
      </c>
      <c r="O14" s="2">
        <f t="shared" si="2"/>
        <v>230</v>
      </c>
      <c r="P14" s="2">
        <f>H14*11+(J14*11*2)</f>
        <v>132</v>
      </c>
      <c r="Q14" s="2">
        <f t="shared" si="3"/>
        <v>234</v>
      </c>
      <c r="R14" s="1" t="s">
        <v>224</v>
      </c>
      <c r="S14" s="1"/>
    </row>
    <row r="15" spans="1:20" ht="25.4" customHeight="1">
      <c r="A15" s="7">
        <v>12</v>
      </c>
      <c r="B15" s="2" t="s">
        <v>222</v>
      </c>
      <c r="C15" s="66" t="s">
        <v>142</v>
      </c>
      <c r="D15" s="66" t="s">
        <v>143</v>
      </c>
      <c r="E15" s="66" t="s">
        <v>144</v>
      </c>
      <c r="F15" s="12" t="s">
        <v>114</v>
      </c>
      <c r="G15" s="12">
        <v>32</v>
      </c>
      <c r="H15" s="12">
        <v>0</v>
      </c>
      <c r="I15" s="12">
        <v>0</v>
      </c>
      <c r="J15" s="12">
        <v>26</v>
      </c>
      <c r="K15" s="12">
        <v>0</v>
      </c>
      <c r="L15" s="7">
        <f t="shared" si="0"/>
        <v>26</v>
      </c>
      <c r="M15" s="1" t="s">
        <v>223</v>
      </c>
      <c r="N15" s="2">
        <f t="shared" si="1"/>
        <v>900</v>
      </c>
      <c r="O15" s="2">
        <f t="shared" si="2"/>
        <v>800</v>
      </c>
      <c r="P15" s="2">
        <f>J15*2*11</f>
        <v>572</v>
      </c>
      <c r="Q15" s="2">
        <f t="shared" si="3"/>
        <v>804</v>
      </c>
      <c r="R15" s="1" t="s">
        <v>224</v>
      </c>
      <c r="S15" s="1"/>
    </row>
    <row r="16" spans="1:20" ht="25.4" customHeight="1">
      <c r="A16" s="7">
        <v>13</v>
      </c>
      <c r="B16" s="2" t="s">
        <v>222</v>
      </c>
      <c r="C16" s="67"/>
      <c r="D16" s="67"/>
      <c r="E16" s="67"/>
      <c r="F16" s="12" t="s">
        <v>147</v>
      </c>
      <c r="G16" s="12">
        <v>60</v>
      </c>
      <c r="H16" s="12">
        <v>13</v>
      </c>
      <c r="I16" s="12">
        <v>0</v>
      </c>
      <c r="J16" s="12">
        <v>0</v>
      </c>
      <c r="K16" s="12">
        <v>0</v>
      </c>
      <c r="L16" s="7">
        <f t="shared" si="0"/>
        <v>13</v>
      </c>
      <c r="M16" s="1" t="s">
        <v>223</v>
      </c>
      <c r="N16" s="2">
        <f t="shared" si="1"/>
        <v>768</v>
      </c>
      <c r="O16" s="2">
        <f t="shared" si="2"/>
        <v>720</v>
      </c>
      <c r="P16" s="2">
        <f>H16*11</f>
        <v>143</v>
      </c>
      <c r="Q16" s="2">
        <f t="shared" si="3"/>
        <v>724</v>
      </c>
      <c r="R16" s="1" t="s">
        <v>224</v>
      </c>
      <c r="S16" s="1"/>
    </row>
    <row r="17" spans="1:19" ht="25.4" customHeight="1">
      <c r="A17" s="7">
        <v>14</v>
      </c>
      <c r="B17" s="2" t="s">
        <v>222</v>
      </c>
      <c r="C17" s="68"/>
      <c r="D17" s="68"/>
      <c r="E17" s="68"/>
      <c r="F17" s="12" t="s">
        <v>149</v>
      </c>
      <c r="G17" s="12">
        <v>60</v>
      </c>
      <c r="H17" s="12">
        <v>13</v>
      </c>
      <c r="I17" s="12">
        <v>0</v>
      </c>
      <c r="J17" s="12">
        <v>0</v>
      </c>
      <c r="K17" s="12">
        <v>0</v>
      </c>
      <c r="L17" s="7">
        <f t="shared" si="0"/>
        <v>13</v>
      </c>
      <c r="M17" s="1" t="s">
        <v>223</v>
      </c>
      <c r="N17" s="2">
        <f t="shared" si="1"/>
        <v>768</v>
      </c>
      <c r="O17" s="2">
        <f t="shared" si="2"/>
        <v>720</v>
      </c>
      <c r="P17" s="2">
        <f>H17*11</f>
        <v>143</v>
      </c>
      <c r="Q17" s="2">
        <f t="shared" si="3"/>
        <v>724</v>
      </c>
      <c r="R17" s="1" t="s">
        <v>224</v>
      </c>
      <c r="S17" s="1"/>
    </row>
    <row r="18" spans="1:19" ht="25.4" customHeight="1">
      <c r="A18" s="7">
        <v>15</v>
      </c>
      <c r="B18" s="2" t="s">
        <v>222</v>
      </c>
      <c r="C18" s="66" t="s">
        <v>151</v>
      </c>
      <c r="D18" s="12" t="s">
        <v>152</v>
      </c>
      <c r="E18" s="12" t="s">
        <v>153</v>
      </c>
      <c r="F18" s="12" t="s">
        <v>114</v>
      </c>
      <c r="G18" s="12">
        <v>32</v>
      </c>
      <c r="H18" s="12">
        <v>0</v>
      </c>
      <c r="I18" s="12">
        <v>0</v>
      </c>
      <c r="J18" s="12">
        <v>24</v>
      </c>
      <c r="K18" s="12">
        <v>46</v>
      </c>
      <c r="L18" s="7">
        <f t="shared" si="0"/>
        <v>70</v>
      </c>
      <c r="M18" s="1" t="s">
        <v>225</v>
      </c>
      <c r="N18" s="2">
        <f t="shared" si="1"/>
        <v>2484</v>
      </c>
      <c r="O18" s="2">
        <f t="shared" si="2"/>
        <v>2208</v>
      </c>
      <c r="P18" s="2">
        <f>(J18*11*2)+(K18*15*2)</f>
        <v>1908</v>
      </c>
      <c r="Q18" s="2">
        <f t="shared" si="3"/>
        <v>2212</v>
      </c>
      <c r="R18" s="1" t="s">
        <v>224</v>
      </c>
      <c r="S18" s="1"/>
    </row>
    <row r="19" spans="1:19" ht="25.4" customHeight="1">
      <c r="A19" s="7">
        <v>16</v>
      </c>
      <c r="B19" s="2" t="s">
        <v>222</v>
      </c>
      <c r="C19" s="68"/>
      <c r="D19" s="12" t="s">
        <v>156</v>
      </c>
      <c r="E19" s="12" t="s">
        <v>157</v>
      </c>
      <c r="F19" s="12" t="s">
        <v>203</v>
      </c>
      <c r="G19" s="12">
        <v>22</v>
      </c>
      <c r="H19" s="12">
        <v>11</v>
      </c>
      <c r="I19" s="12">
        <v>0</v>
      </c>
      <c r="J19" s="12">
        <v>0</v>
      </c>
      <c r="K19" s="12">
        <v>0</v>
      </c>
      <c r="L19" s="7">
        <f t="shared" si="0"/>
        <v>11</v>
      </c>
      <c r="M19" s="1" t="s">
        <v>223</v>
      </c>
      <c r="N19" s="2">
        <f t="shared" si="1"/>
        <v>260</v>
      </c>
      <c r="O19" s="2">
        <f t="shared" si="2"/>
        <v>220</v>
      </c>
      <c r="P19" s="2">
        <f>H19*11</f>
        <v>121</v>
      </c>
      <c r="Q19" s="2">
        <f t="shared" si="3"/>
        <v>224</v>
      </c>
      <c r="R19" s="1" t="s">
        <v>224</v>
      </c>
      <c r="S19" s="1"/>
    </row>
    <row r="20" spans="1:19" ht="25.4" customHeight="1">
      <c r="A20" s="7">
        <v>17</v>
      </c>
      <c r="B20" s="2" t="s">
        <v>222</v>
      </c>
      <c r="C20" s="66" t="s">
        <v>161</v>
      </c>
      <c r="D20" s="66" t="s">
        <v>162</v>
      </c>
      <c r="E20" s="66" t="s">
        <v>163</v>
      </c>
      <c r="F20" s="12" t="s">
        <v>114</v>
      </c>
      <c r="G20" s="12">
        <v>35</v>
      </c>
      <c r="H20" s="12">
        <v>0</v>
      </c>
      <c r="I20" s="12">
        <v>0</v>
      </c>
      <c r="J20" s="12">
        <v>27</v>
      </c>
      <c r="K20" s="12">
        <v>17</v>
      </c>
      <c r="L20" s="7">
        <f t="shared" si="0"/>
        <v>44</v>
      </c>
      <c r="M20" s="1" t="s">
        <v>223</v>
      </c>
      <c r="N20" s="2">
        <f t="shared" si="1"/>
        <v>1677</v>
      </c>
      <c r="O20" s="2">
        <f t="shared" si="2"/>
        <v>1505</v>
      </c>
      <c r="P20" s="2">
        <f>(J20*11*2)+(K20*15*2)</f>
        <v>1104</v>
      </c>
      <c r="Q20" s="2">
        <f t="shared" si="3"/>
        <v>1509</v>
      </c>
      <c r="R20" s="1" t="s">
        <v>224</v>
      </c>
      <c r="S20" s="1"/>
    </row>
    <row r="21" spans="1:19" ht="25.4" customHeight="1">
      <c r="A21" s="7">
        <v>18</v>
      </c>
      <c r="B21" s="2" t="s">
        <v>222</v>
      </c>
      <c r="C21" s="67"/>
      <c r="D21" s="67"/>
      <c r="E21" s="67"/>
      <c r="F21" s="12" t="s">
        <v>147</v>
      </c>
      <c r="G21" s="12">
        <v>61</v>
      </c>
      <c r="H21" s="12">
        <v>14</v>
      </c>
      <c r="I21" s="12">
        <v>0</v>
      </c>
      <c r="J21" s="12">
        <v>0</v>
      </c>
      <c r="K21" s="12">
        <v>0</v>
      </c>
      <c r="L21" s="7">
        <f>SUM(H21:K21)</f>
        <v>14</v>
      </c>
      <c r="M21" s="1" t="s">
        <v>223</v>
      </c>
      <c r="N21" s="2">
        <f t="shared" si="1"/>
        <v>845</v>
      </c>
      <c r="O21" s="2">
        <f t="shared" si="2"/>
        <v>793</v>
      </c>
      <c r="P21" s="2">
        <f>H21*11</f>
        <v>154</v>
      </c>
      <c r="Q21" s="2">
        <f t="shared" si="3"/>
        <v>797</v>
      </c>
      <c r="R21" s="1" t="s">
        <v>224</v>
      </c>
      <c r="S21" s="1"/>
    </row>
    <row r="22" spans="1:19" ht="25.4" customHeight="1">
      <c r="A22" s="7">
        <v>19</v>
      </c>
      <c r="B22" s="2" t="s">
        <v>222</v>
      </c>
      <c r="C22" s="68"/>
      <c r="D22" s="68"/>
      <c r="E22" s="68"/>
      <c r="F22" s="12" t="s">
        <v>149</v>
      </c>
      <c r="G22" s="12">
        <v>61</v>
      </c>
      <c r="H22" s="12">
        <v>14</v>
      </c>
      <c r="I22" s="12">
        <v>0</v>
      </c>
      <c r="J22" s="12">
        <v>0</v>
      </c>
      <c r="K22" s="12">
        <v>0</v>
      </c>
      <c r="L22" s="7">
        <f t="shared" si="0"/>
        <v>14</v>
      </c>
      <c r="M22" s="1" t="s">
        <v>223</v>
      </c>
      <c r="N22" s="2">
        <f t="shared" si="1"/>
        <v>845</v>
      </c>
      <c r="O22" s="2">
        <f t="shared" si="2"/>
        <v>793</v>
      </c>
      <c r="P22" s="2">
        <f>H22*11</f>
        <v>154</v>
      </c>
      <c r="Q22" s="2">
        <f t="shared" si="3"/>
        <v>797</v>
      </c>
      <c r="R22" s="1" t="s">
        <v>224</v>
      </c>
      <c r="S22" s="1"/>
    </row>
    <row r="23" spans="1:19" ht="25.4" customHeight="1">
      <c r="A23" s="7">
        <v>20</v>
      </c>
      <c r="B23" s="2" t="s">
        <v>222</v>
      </c>
      <c r="C23" s="12" t="s">
        <v>168</v>
      </c>
      <c r="D23" s="12" t="s">
        <v>169</v>
      </c>
      <c r="E23" s="12" t="s">
        <v>170</v>
      </c>
      <c r="F23" s="12" t="s">
        <v>114</v>
      </c>
      <c r="G23" s="12">
        <v>31</v>
      </c>
      <c r="H23" s="12">
        <v>0</v>
      </c>
      <c r="I23" s="12">
        <v>0</v>
      </c>
      <c r="J23" s="12">
        <v>0</v>
      </c>
      <c r="K23" s="12">
        <v>44</v>
      </c>
      <c r="L23" s="7">
        <f t="shared" si="0"/>
        <v>44</v>
      </c>
      <c r="M23" s="1" t="s">
        <v>223</v>
      </c>
      <c r="N23" s="2">
        <f t="shared" si="1"/>
        <v>1505</v>
      </c>
      <c r="O23" s="2">
        <f t="shared" si="2"/>
        <v>1333</v>
      </c>
      <c r="P23" s="2">
        <f>K23*15*2</f>
        <v>1320</v>
      </c>
      <c r="Q23" s="2">
        <f t="shared" si="3"/>
        <v>1337</v>
      </c>
      <c r="R23" s="1" t="s">
        <v>224</v>
      </c>
      <c r="S23" s="1"/>
    </row>
    <row r="24" spans="1:19" ht="25.4" customHeight="1">
      <c r="A24" s="7">
        <v>21</v>
      </c>
      <c r="B24" s="2" t="s">
        <v>222</v>
      </c>
      <c r="C24" s="12" t="s">
        <v>173</v>
      </c>
      <c r="D24" s="12" t="s">
        <v>174</v>
      </c>
      <c r="E24" s="12" t="s">
        <v>175</v>
      </c>
      <c r="F24" s="12" t="s">
        <v>147</v>
      </c>
      <c r="G24" s="12">
        <v>31</v>
      </c>
      <c r="H24" s="12">
        <v>0</v>
      </c>
      <c r="I24" s="12">
        <v>14</v>
      </c>
      <c r="J24" s="12">
        <v>0</v>
      </c>
      <c r="K24" s="12">
        <v>0</v>
      </c>
      <c r="L24" s="7">
        <f t="shared" si="0"/>
        <v>14</v>
      </c>
      <c r="M24" s="1" t="s">
        <v>223</v>
      </c>
      <c r="N24" s="2">
        <f t="shared" si="1"/>
        <v>455</v>
      </c>
      <c r="O24" s="2">
        <f t="shared" si="2"/>
        <v>403</v>
      </c>
      <c r="P24" s="2">
        <f>I24*15</f>
        <v>210</v>
      </c>
      <c r="Q24" s="2">
        <f t="shared" si="3"/>
        <v>407</v>
      </c>
      <c r="R24" s="1" t="s">
        <v>224</v>
      </c>
      <c r="S24" s="1"/>
    </row>
    <row r="25" spans="1:19">
      <c r="A25" s="82" t="s">
        <v>31</v>
      </c>
      <c r="B25" s="82"/>
      <c r="C25" s="82"/>
      <c r="D25" s="82"/>
      <c r="E25" s="82"/>
      <c r="F25" s="82"/>
      <c r="G25" s="2">
        <f>SUM(G4:G24)</f>
        <v>748</v>
      </c>
      <c r="H25" s="2">
        <f t="shared" ref="H25:K25" si="4">SUM(H4:H24)</f>
        <v>136</v>
      </c>
      <c r="I25" s="2">
        <f t="shared" si="4"/>
        <v>14</v>
      </c>
      <c r="J25" s="2">
        <f t="shared" si="4"/>
        <v>133</v>
      </c>
      <c r="K25" s="2">
        <f t="shared" si="4"/>
        <v>380</v>
      </c>
      <c r="L25" s="2">
        <f>SUM(L4:L24)</f>
        <v>663</v>
      </c>
      <c r="M25" s="2"/>
      <c r="N25" s="2">
        <f>SUM(N4:N24)</f>
        <v>24049</v>
      </c>
      <c r="O25" s="2">
        <f>SUM(O4:O24)</f>
        <v>21481</v>
      </c>
      <c r="P25" s="2">
        <f>SUM(P4:P24)</f>
        <v>16032</v>
      </c>
      <c r="Q25" s="2">
        <f>SUM(Q4:Q24)</f>
        <v>21565</v>
      </c>
      <c r="R25" s="2"/>
      <c r="S25" s="2"/>
    </row>
    <row r="27" spans="1:19" ht="21">
      <c r="A27" s="100" t="s">
        <v>226</v>
      </c>
      <c r="B27" s="101"/>
      <c r="C27" s="101"/>
      <c r="D27" s="101"/>
      <c r="E27" s="101"/>
      <c r="F27" s="101"/>
      <c r="G27" s="101"/>
      <c r="H27" s="101"/>
      <c r="I27" s="101"/>
      <c r="J27" s="101"/>
      <c r="K27" s="101"/>
      <c r="L27" s="101"/>
      <c r="M27" s="102"/>
      <c r="N27" s="2">
        <f>N4+N5+N6+N7+N8+N10+N13+N14+N15+N16+N17+N19+N20+N21+N22+N23+N24</f>
        <v>15123</v>
      </c>
      <c r="O27" s="36"/>
      <c r="P27" s="36"/>
      <c r="Q27" s="36"/>
    </row>
    <row r="28" spans="1:19" ht="26">
      <c r="A28" s="100" t="s">
        <v>227</v>
      </c>
      <c r="B28" s="101"/>
      <c r="C28" s="101"/>
      <c r="D28" s="101"/>
      <c r="E28" s="101"/>
      <c r="F28" s="101"/>
      <c r="G28" s="101"/>
      <c r="H28" s="101"/>
      <c r="I28" s="101"/>
      <c r="J28" s="101"/>
      <c r="K28" s="101"/>
      <c r="L28" s="101"/>
      <c r="M28" s="102"/>
      <c r="N28" s="2">
        <f>N11+N12+N18</f>
        <v>8666</v>
      </c>
      <c r="O28" s="37"/>
      <c r="P28" s="37"/>
      <c r="Q28" s="37"/>
    </row>
    <row r="29" spans="1:19" ht="21">
      <c r="A29" s="100" t="s">
        <v>228</v>
      </c>
      <c r="B29" s="101"/>
      <c r="C29" s="101"/>
      <c r="D29" s="101"/>
      <c r="E29" s="101"/>
      <c r="F29" s="101"/>
      <c r="G29" s="101"/>
      <c r="H29" s="101"/>
      <c r="I29" s="101"/>
      <c r="J29" s="101"/>
      <c r="K29" s="101"/>
      <c r="L29" s="101"/>
      <c r="M29" s="102"/>
      <c r="N29" s="2">
        <f>O25</f>
        <v>21481</v>
      </c>
    </row>
    <row r="30" spans="1:19" ht="21">
      <c r="A30" s="100" t="s">
        <v>229</v>
      </c>
      <c r="B30" s="101"/>
      <c r="C30" s="101"/>
      <c r="D30" s="101"/>
      <c r="E30" s="101"/>
      <c r="F30" s="101"/>
      <c r="G30" s="101"/>
      <c r="H30" s="101"/>
      <c r="I30" s="101"/>
      <c r="J30" s="101"/>
      <c r="K30" s="101"/>
      <c r="L30" s="101"/>
      <c r="M30" s="102"/>
      <c r="N30" s="2">
        <f>O25</f>
        <v>21481</v>
      </c>
    </row>
    <row r="31" spans="1:19">
      <c r="A31" s="82" t="s">
        <v>230</v>
      </c>
      <c r="B31" s="82"/>
      <c r="C31" s="82"/>
      <c r="D31" s="82"/>
      <c r="E31" s="82"/>
      <c r="F31" s="82"/>
      <c r="G31" s="82"/>
      <c r="H31" s="82"/>
      <c r="I31" s="82"/>
      <c r="J31" s="82"/>
      <c r="K31" s="82"/>
      <c r="L31" s="82"/>
      <c r="M31" s="82"/>
      <c r="N31" s="2">
        <f>P25</f>
        <v>16032</v>
      </c>
    </row>
  </sheetData>
  <mergeCells count="31">
    <mergeCell ref="A30:M30"/>
    <mergeCell ref="A31:M31"/>
    <mergeCell ref="A29:M29"/>
    <mergeCell ref="H2:K2"/>
    <mergeCell ref="A28:M28"/>
    <mergeCell ref="C8:C9"/>
    <mergeCell ref="C13:C14"/>
    <mergeCell ref="D15:D17"/>
    <mergeCell ref="E15:E17"/>
    <mergeCell ref="A27:M27"/>
    <mergeCell ref="D20:D22"/>
    <mergeCell ref="E20:E22"/>
    <mergeCell ref="C15:C17"/>
    <mergeCell ref="C18:C19"/>
    <mergeCell ref="C20:C22"/>
    <mergeCell ref="A25:F25"/>
    <mergeCell ref="A1:S1"/>
    <mergeCell ref="N2:N3"/>
    <mergeCell ref="M2:M3"/>
    <mergeCell ref="A2:A3"/>
    <mergeCell ref="B2:B3"/>
    <mergeCell ref="C2:C3"/>
    <mergeCell ref="D2:E2"/>
    <mergeCell ref="F2:F3"/>
    <mergeCell ref="L2:L3"/>
    <mergeCell ref="R2:R3"/>
    <mergeCell ref="G2:G3"/>
    <mergeCell ref="O2:O3"/>
    <mergeCell ref="P2:P3"/>
    <mergeCell ref="S2:S3"/>
    <mergeCell ref="Q2:Q3"/>
  </mergeCells>
  <pageMargins left="0.7" right="0.7" top="0.75" bottom="0.75" header="0.3" footer="0.3"/>
  <pageSetup orientation="portrait" r:id="rId1"/>
  <ignoredErrors>
    <ignoredError sqref="L4:L24" formulaRange="1"/>
    <ignoredError sqref="P8 P18:P20 P11"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75F0B-6400-4C08-BB5B-EFE2BB502622}">
  <dimension ref="A1:J28"/>
  <sheetViews>
    <sheetView tabSelected="1" workbookViewId="0">
      <selection activeCell="N15" sqref="N15"/>
    </sheetView>
  </sheetViews>
  <sheetFormatPr defaultColWidth="8.90625" defaultRowHeight="14.5"/>
  <cols>
    <col min="1" max="1" width="8.90625" style="18"/>
    <col min="2" max="2" width="10.54296875" style="18" bestFit="1" customWidth="1"/>
    <col min="3" max="3" width="15.54296875" style="18" bestFit="1" customWidth="1"/>
    <col min="4" max="6" width="8.90625" style="18"/>
    <col min="7" max="7" width="11.90625" style="4" customWidth="1"/>
    <col min="8" max="8" width="17.453125" style="18" customWidth="1"/>
    <col min="9" max="9" width="13.54296875" style="18" customWidth="1"/>
    <col min="10" max="16384" width="8.90625" style="18"/>
  </cols>
  <sheetData>
    <row r="1" spans="1:9" ht="14.4" customHeight="1" thickBot="1">
      <c r="A1" s="111" t="s">
        <v>210</v>
      </c>
      <c r="B1" s="111" t="s">
        <v>211</v>
      </c>
      <c r="C1" s="111" t="s">
        <v>212</v>
      </c>
      <c r="D1" s="113" t="s">
        <v>213</v>
      </c>
      <c r="E1" s="114"/>
      <c r="F1" s="123" t="s">
        <v>231</v>
      </c>
      <c r="G1" s="106" t="s">
        <v>232</v>
      </c>
      <c r="H1" s="122" t="s">
        <v>233</v>
      </c>
      <c r="I1" s="122" t="s">
        <v>234</v>
      </c>
    </row>
    <row r="2" spans="1:9" ht="33.65" customHeight="1" thickBot="1">
      <c r="A2" s="112"/>
      <c r="B2" s="112"/>
      <c r="C2" s="112"/>
      <c r="D2" s="19" t="s">
        <v>235</v>
      </c>
      <c r="E2" s="19" t="s">
        <v>236</v>
      </c>
      <c r="F2" s="124"/>
      <c r="G2" s="107"/>
      <c r="H2" s="122"/>
      <c r="I2" s="122"/>
    </row>
    <row r="3" spans="1:9" ht="14.15" customHeight="1">
      <c r="A3" s="9">
        <v>1</v>
      </c>
      <c r="B3" s="9" t="s">
        <v>237</v>
      </c>
      <c r="C3" s="20" t="s">
        <v>95</v>
      </c>
      <c r="D3" s="38">
        <v>1534.5630000000001</v>
      </c>
      <c r="E3" s="38">
        <v>1534.8130000000001</v>
      </c>
      <c r="F3" s="40">
        <f>(E3-D3)*1000</f>
        <v>250</v>
      </c>
      <c r="G3" s="7">
        <v>22</v>
      </c>
      <c r="H3" s="40">
        <f>G3/4</f>
        <v>5.5</v>
      </c>
      <c r="I3" s="20">
        <v>2</v>
      </c>
    </row>
    <row r="4" spans="1:9">
      <c r="A4" s="9">
        <v>2</v>
      </c>
      <c r="B4" s="9" t="s">
        <v>237</v>
      </c>
      <c r="C4" s="20" t="s">
        <v>100</v>
      </c>
      <c r="D4" s="38">
        <v>1538.5</v>
      </c>
      <c r="E4" s="38">
        <v>1540.2</v>
      </c>
      <c r="F4" s="40">
        <f t="shared" ref="F4:F23" si="0">(E4-D4)*1000</f>
        <v>1700.0000000000455</v>
      </c>
      <c r="G4" s="7">
        <v>55</v>
      </c>
      <c r="H4" s="40">
        <f t="shared" ref="H4:H23" si="1">G4/4</f>
        <v>13.75</v>
      </c>
      <c r="I4" s="20">
        <f t="shared" ref="I4:I6" si="2">1*2</f>
        <v>2</v>
      </c>
    </row>
    <row r="5" spans="1:9">
      <c r="A5" s="9">
        <v>3</v>
      </c>
      <c r="B5" s="9" t="s">
        <v>237</v>
      </c>
      <c r="C5" s="20" t="s">
        <v>103</v>
      </c>
      <c r="D5" s="39">
        <v>1540.931</v>
      </c>
      <c r="E5" s="39">
        <v>1541.713</v>
      </c>
      <c r="F5" s="40">
        <f t="shared" si="0"/>
        <v>781.99999999992542</v>
      </c>
      <c r="G5" s="7">
        <v>25</v>
      </c>
      <c r="H5" s="40">
        <f t="shared" si="1"/>
        <v>6.25</v>
      </c>
      <c r="I5" s="20">
        <f t="shared" si="2"/>
        <v>2</v>
      </c>
    </row>
    <row r="6" spans="1:9">
      <c r="A6" s="21">
        <v>4</v>
      </c>
      <c r="B6" s="9" t="s">
        <v>237</v>
      </c>
      <c r="C6" s="20" t="s">
        <v>107</v>
      </c>
      <c r="D6" s="39">
        <v>1540.931</v>
      </c>
      <c r="E6" s="39">
        <v>1541.713</v>
      </c>
      <c r="F6" s="40">
        <f t="shared" si="0"/>
        <v>781.99999999992542</v>
      </c>
      <c r="G6" s="7">
        <v>25</v>
      </c>
      <c r="H6" s="40">
        <f t="shared" si="1"/>
        <v>6.25</v>
      </c>
      <c r="I6" s="20">
        <f t="shared" si="2"/>
        <v>2</v>
      </c>
    </row>
    <row r="7" spans="1:9">
      <c r="A7" s="21">
        <v>5</v>
      </c>
      <c r="B7" s="9" t="s">
        <v>237</v>
      </c>
      <c r="C7" s="119" t="s">
        <v>110</v>
      </c>
      <c r="D7" s="38">
        <v>1550.1</v>
      </c>
      <c r="E7" s="38">
        <v>1551.4</v>
      </c>
      <c r="F7" s="40">
        <f t="shared" si="0"/>
        <v>1300.0000000001819</v>
      </c>
      <c r="G7" s="7">
        <v>32</v>
      </c>
      <c r="H7" s="40">
        <f t="shared" si="1"/>
        <v>8</v>
      </c>
      <c r="I7" s="119">
        <v>2</v>
      </c>
    </row>
    <row r="8" spans="1:9">
      <c r="A8" s="22">
        <v>6</v>
      </c>
      <c r="B8" s="9" t="s">
        <v>237</v>
      </c>
      <c r="C8" s="121"/>
      <c r="D8" s="38">
        <v>1549.5</v>
      </c>
      <c r="E8" s="38">
        <v>1549.73</v>
      </c>
      <c r="F8" s="40">
        <f t="shared" si="0"/>
        <v>230.00000000001819</v>
      </c>
      <c r="G8" s="7">
        <v>11</v>
      </c>
      <c r="H8" s="40">
        <f t="shared" si="1"/>
        <v>2.75</v>
      </c>
      <c r="I8" s="121"/>
    </row>
    <row r="9" spans="1:9">
      <c r="A9" s="22">
        <v>7</v>
      </c>
      <c r="B9" s="9" t="s">
        <v>237</v>
      </c>
      <c r="C9" s="20" t="s">
        <v>120</v>
      </c>
      <c r="D9" s="38">
        <v>1551.45</v>
      </c>
      <c r="E9" s="38">
        <v>1552.453</v>
      </c>
      <c r="F9" s="40">
        <f t="shared" si="0"/>
        <v>1002.9999999999291</v>
      </c>
      <c r="G9" s="7">
        <v>33</v>
      </c>
      <c r="H9" s="40">
        <f t="shared" si="1"/>
        <v>8.25</v>
      </c>
      <c r="I9" s="20">
        <v>2</v>
      </c>
    </row>
    <row r="10" spans="1:9">
      <c r="A10" s="22">
        <v>8</v>
      </c>
      <c r="B10" s="9" t="s">
        <v>237</v>
      </c>
      <c r="C10" s="20" t="s">
        <v>124</v>
      </c>
      <c r="D10" s="38">
        <v>1552.7</v>
      </c>
      <c r="E10" s="38">
        <v>1554.95</v>
      </c>
      <c r="F10" s="40">
        <f t="shared" si="0"/>
        <v>2250</v>
      </c>
      <c r="G10" s="7">
        <v>74</v>
      </c>
      <c r="H10" s="40">
        <f t="shared" si="1"/>
        <v>18.5</v>
      </c>
      <c r="I10" s="20">
        <v>2</v>
      </c>
    </row>
    <row r="11" spans="1:9">
      <c r="A11" s="22">
        <v>9</v>
      </c>
      <c r="B11" s="9" t="s">
        <v>237</v>
      </c>
      <c r="C11" s="20" t="s">
        <v>129</v>
      </c>
      <c r="D11" s="38">
        <v>1556.3</v>
      </c>
      <c r="E11" s="38">
        <v>1559.1</v>
      </c>
      <c r="F11" s="40">
        <f t="shared" si="0"/>
        <v>2799.9999999999545</v>
      </c>
      <c r="G11" s="7">
        <v>101</v>
      </c>
      <c r="H11" s="40">
        <f t="shared" si="1"/>
        <v>25.25</v>
      </c>
      <c r="I11" s="20">
        <v>2</v>
      </c>
    </row>
    <row r="12" spans="1:9">
      <c r="A12" s="22">
        <v>10</v>
      </c>
      <c r="B12" s="9" t="s">
        <v>237</v>
      </c>
      <c r="C12" s="119" t="s">
        <v>134</v>
      </c>
      <c r="D12" s="38">
        <v>1562.713</v>
      </c>
      <c r="E12" s="38">
        <v>1563.0229999999999</v>
      </c>
      <c r="F12" s="40">
        <f t="shared" si="0"/>
        <v>309.99999999994543</v>
      </c>
      <c r="G12" s="7">
        <v>11</v>
      </c>
      <c r="H12" s="40">
        <f t="shared" si="1"/>
        <v>2.75</v>
      </c>
      <c r="I12" s="119">
        <v>2</v>
      </c>
    </row>
    <row r="13" spans="1:9">
      <c r="A13" s="22">
        <v>11</v>
      </c>
      <c r="B13" s="9" t="s">
        <v>237</v>
      </c>
      <c r="C13" s="121"/>
      <c r="D13" s="38">
        <v>1562.5</v>
      </c>
      <c r="E13" s="38">
        <v>1562.63</v>
      </c>
      <c r="F13" s="40">
        <f t="shared" si="0"/>
        <v>130.00000000010914</v>
      </c>
      <c r="G13" s="7">
        <v>11</v>
      </c>
      <c r="H13" s="40">
        <f t="shared" si="1"/>
        <v>2.75</v>
      </c>
      <c r="I13" s="121"/>
    </row>
    <row r="14" spans="1:9">
      <c r="A14" s="22">
        <v>12</v>
      </c>
      <c r="B14" s="9" t="s">
        <v>237</v>
      </c>
      <c r="C14" s="119" t="s">
        <v>142</v>
      </c>
      <c r="D14" s="115">
        <v>1564.0129999999999</v>
      </c>
      <c r="E14" s="115">
        <v>1564.663</v>
      </c>
      <c r="F14" s="108">
        <f t="shared" si="0"/>
        <v>650.00000000009095</v>
      </c>
      <c r="G14" s="7">
        <v>26</v>
      </c>
      <c r="H14" s="40">
        <f t="shared" si="1"/>
        <v>6.5</v>
      </c>
      <c r="I14" s="119">
        <v>2</v>
      </c>
    </row>
    <row r="15" spans="1:9">
      <c r="A15" s="22">
        <v>13</v>
      </c>
      <c r="B15" s="9" t="s">
        <v>237</v>
      </c>
      <c r="C15" s="120"/>
      <c r="D15" s="116"/>
      <c r="E15" s="116"/>
      <c r="F15" s="109"/>
      <c r="G15" s="7">
        <v>13</v>
      </c>
      <c r="H15" s="40">
        <f t="shared" si="1"/>
        <v>3.25</v>
      </c>
      <c r="I15" s="120"/>
    </row>
    <row r="16" spans="1:9">
      <c r="A16" s="22">
        <v>14</v>
      </c>
      <c r="B16" s="9" t="s">
        <v>237</v>
      </c>
      <c r="C16" s="121"/>
      <c r="D16" s="117"/>
      <c r="E16" s="117"/>
      <c r="F16" s="110"/>
      <c r="G16" s="7">
        <v>13</v>
      </c>
      <c r="H16" s="40">
        <f t="shared" si="1"/>
        <v>3.25</v>
      </c>
      <c r="I16" s="121"/>
    </row>
    <row r="17" spans="1:10">
      <c r="A17" s="22">
        <v>15</v>
      </c>
      <c r="B17" s="9" t="s">
        <v>237</v>
      </c>
      <c r="C17" s="119" t="s">
        <v>151</v>
      </c>
      <c r="D17" s="38">
        <v>1570.0129999999999</v>
      </c>
      <c r="E17" s="38">
        <v>1572.1279999999999</v>
      </c>
      <c r="F17" s="40">
        <f t="shared" si="0"/>
        <v>2115.0000000000091</v>
      </c>
      <c r="G17" s="7">
        <v>70</v>
      </c>
      <c r="H17" s="40">
        <f t="shared" si="1"/>
        <v>17.5</v>
      </c>
      <c r="I17" s="119">
        <v>2</v>
      </c>
    </row>
    <row r="18" spans="1:10">
      <c r="A18" s="22">
        <v>16</v>
      </c>
      <c r="B18" s="9" t="s">
        <v>237</v>
      </c>
      <c r="C18" s="121"/>
      <c r="D18" s="38">
        <v>1568.7</v>
      </c>
      <c r="E18" s="38">
        <v>1568.92</v>
      </c>
      <c r="F18" s="40">
        <f t="shared" si="0"/>
        <v>220.00000000002728</v>
      </c>
      <c r="G18" s="7">
        <v>11</v>
      </c>
      <c r="H18" s="40">
        <f t="shared" si="1"/>
        <v>2.75</v>
      </c>
      <c r="I18" s="121"/>
    </row>
    <row r="19" spans="1:10">
      <c r="A19" s="22">
        <v>17</v>
      </c>
      <c r="B19" s="9" t="s">
        <v>237</v>
      </c>
      <c r="C19" s="119" t="s">
        <v>161</v>
      </c>
      <c r="D19" s="115">
        <v>1572.45</v>
      </c>
      <c r="E19" s="115">
        <v>1574.0730000000001</v>
      </c>
      <c r="F19" s="108">
        <f t="shared" si="0"/>
        <v>1623.0000000000473</v>
      </c>
      <c r="G19" s="7">
        <v>44</v>
      </c>
      <c r="H19" s="40">
        <f t="shared" si="1"/>
        <v>11</v>
      </c>
      <c r="I19" s="119">
        <v>2</v>
      </c>
    </row>
    <row r="20" spans="1:10">
      <c r="A20" s="22">
        <v>18</v>
      </c>
      <c r="B20" s="9" t="s">
        <v>237</v>
      </c>
      <c r="C20" s="120"/>
      <c r="D20" s="116"/>
      <c r="E20" s="116"/>
      <c r="F20" s="109"/>
      <c r="G20" s="7">
        <v>14</v>
      </c>
      <c r="H20" s="40">
        <f t="shared" si="1"/>
        <v>3.5</v>
      </c>
      <c r="I20" s="120"/>
    </row>
    <row r="21" spans="1:10">
      <c r="A21" s="22">
        <v>19</v>
      </c>
      <c r="B21" s="9" t="s">
        <v>237</v>
      </c>
      <c r="C21" s="121"/>
      <c r="D21" s="117"/>
      <c r="E21" s="117"/>
      <c r="F21" s="110"/>
      <c r="G21" s="7">
        <v>14</v>
      </c>
      <c r="H21" s="40">
        <f t="shared" si="1"/>
        <v>3.5</v>
      </c>
      <c r="I21" s="121"/>
    </row>
    <row r="22" spans="1:10">
      <c r="A22" s="22">
        <v>20</v>
      </c>
      <c r="B22" s="9" t="s">
        <v>237</v>
      </c>
      <c r="C22" s="20" t="s">
        <v>168</v>
      </c>
      <c r="D22" s="38">
        <v>1575.6030000000001</v>
      </c>
      <c r="E22" s="38">
        <v>1576.913</v>
      </c>
      <c r="F22" s="40">
        <f t="shared" si="0"/>
        <v>1309.9999999999454</v>
      </c>
      <c r="G22" s="7">
        <v>44</v>
      </c>
      <c r="H22" s="40">
        <f t="shared" si="1"/>
        <v>11</v>
      </c>
      <c r="I22" s="20">
        <v>2</v>
      </c>
    </row>
    <row r="23" spans="1:10">
      <c r="A23" s="22">
        <v>21</v>
      </c>
      <c r="B23" s="9" t="s">
        <v>237</v>
      </c>
      <c r="C23" s="20" t="s">
        <v>173</v>
      </c>
      <c r="D23" s="38">
        <v>1578</v>
      </c>
      <c r="E23" s="38">
        <v>1578.5</v>
      </c>
      <c r="F23" s="40">
        <f t="shared" si="0"/>
        <v>500</v>
      </c>
      <c r="G23" s="7">
        <v>14</v>
      </c>
      <c r="H23" s="40">
        <f t="shared" si="1"/>
        <v>3.5</v>
      </c>
      <c r="I23" s="20">
        <v>2</v>
      </c>
    </row>
    <row r="24" spans="1:10" ht="14.4" customHeight="1">
      <c r="A24" s="118" t="s">
        <v>31</v>
      </c>
      <c r="B24" s="118"/>
      <c r="C24" s="118"/>
      <c r="D24" s="118"/>
      <c r="E24" s="118"/>
      <c r="F24" s="118"/>
      <c r="G24" s="118"/>
      <c r="H24" s="40">
        <f>SUM(H3:H23)</f>
        <v>165.75</v>
      </c>
      <c r="I24" s="40">
        <f>SUM(I3:I23)</f>
        <v>28</v>
      </c>
      <c r="J24" s="41">
        <f>H24+I24</f>
        <v>193.75</v>
      </c>
    </row>
    <row r="26" spans="1:10" ht="14">
      <c r="G26" s="18"/>
    </row>
    <row r="27" spans="1:10" ht="14">
      <c r="G27" s="18"/>
    </row>
    <row r="28" spans="1:10" ht="14">
      <c r="G28" s="18"/>
    </row>
  </sheetData>
  <mergeCells count="25">
    <mergeCell ref="A24:G24"/>
    <mergeCell ref="I19:I21"/>
    <mergeCell ref="I1:I2"/>
    <mergeCell ref="I7:I8"/>
    <mergeCell ref="I12:I13"/>
    <mergeCell ref="I14:I16"/>
    <mergeCell ref="I17:I18"/>
    <mergeCell ref="C17:C18"/>
    <mergeCell ref="C19:C21"/>
    <mergeCell ref="D19:D21"/>
    <mergeCell ref="E19:E21"/>
    <mergeCell ref="C7:C8"/>
    <mergeCell ref="C12:C13"/>
    <mergeCell ref="C14:C16"/>
    <mergeCell ref="F1:F2"/>
    <mergeCell ref="H1:H2"/>
    <mergeCell ref="G1:G2"/>
    <mergeCell ref="F19:F21"/>
    <mergeCell ref="F14:F16"/>
    <mergeCell ref="A1:A2"/>
    <mergeCell ref="B1:B2"/>
    <mergeCell ref="C1:C2"/>
    <mergeCell ref="D1:E1"/>
    <mergeCell ref="D14:D16"/>
    <mergeCell ref="E14:E1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BOQ</vt:lpstr>
      <vt:lpstr>summary</vt:lpstr>
      <vt:lpstr>Street light observation</vt:lpstr>
      <vt:lpstr>Light poles</vt:lpstr>
      <vt:lpstr>Cable</vt:lpstr>
      <vt:lpstr>Earthing</vt:lpstr>
      <vt:lpstr>BOQ!Print_Area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Ankit Hatwal</dc:creator>
  <cp:keywords/>
  <dc:description/>
  <cp:lastModifiedBy>Vinay Jindal</cp:lastModifiedBy>
  <cp:revision/>
  <dcterms:created xsi:type="dcterms:W3CDTF">2023-08-11T06:59:15Z</dcterms:created>
  <dcterms:modified xsi:type="dcterms:W3CDTF">2026-01-13T12:41:24Z</dcterms:modified>
  <cp:category/>
  <cp:contentStatus/>
</cp:coreProperties>
</file>